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ate1904="1" showInkAnnotation="0" codeName="ThisWorkbook" autoCompressPictures="0"/>
  <mc:AlternateContent xmlns:mc="http://schemas.openxmlformats.org/markup-compatibility/2006">
    <mc:Choice Requires="x15">
      <x15ac:absPath xmlns:x15ac="http://schemas.microsoft.com/office/spreadsheetml/2010/11/ac" url="C:\Users\Gisèle\Documents\AMAP\"/>
    </mc:Choice>
  </mc:AlternateContent>
  <xr:revisionPtr revIDLastSave="0" documentId="8_{1883B61B-78F4-4E84-9387-1F1E5B7D7A03}" xr6:coauthVersionLast="47" xr6:coauthVersionMax="47" xr10:uidLastSave="{00000000-0000-0000-0000-000000000000}"/>
  <bookViews>
    <workbookView xWindow="-108" yWindow="-108" windowWidth="23256" windowHeight="12456" tabRatio="662" xr2:uid="{00000000-000D-0000-FFFF-FFFF00000000}"/>
  </bookViews>
  <sheets>
    <sheet name="ContratAMAP" sheetId="46" r:id="rId1"/>
    <sheet name="Planning" sheetId="38" r:id="rId2"/>
    <sheet name="Légumes" sheetId="31" r:id="rId3"/>
    <sheet name="Fruits" sheetId="45" r:id="rId4"/>
    <sheet name="Pain" sheetId="32" r:id="rId5"/>
    <sheet name="Oeufs Volailles" sheetId="33" r:id="rId6"/>
    <sheet name="Fromages" sheetId="42" r:id="rId7"/>
    <sheet name="Porc_Boeuf" sheetId="43" r:id="rId8"/>
    <sheet name="Produits laitiers" sheetId="41" r:id="rId9"/>
    <sheet name="Poissons" sheetId="44" r:id="rId10"/>
  </sheets>
  <definedNames>
    <definedName name="_1__xlnm.Print_Area" localSheetId="4">Pain!$A$1:$S$58</definedName>
    <definedName name="_xlnm.Print_Area" localSheetId="6">Fromages!$A$1:$Q$47</definedName>
    <definedName name="_xlnm.Print_Area" localSheetId="3">Fruits!$A$1:$S$55</definedName>
    <definedName name="_xlnm.Print_Area" localSheetId="2">Légumes!$A$1:$R$42</definedName>
    <definedName name="_xlnm.Print_Area" localSheetId="5">'Oeufs Volailles'!$A$1:$R$54</definedName>
    <definedName name="_xlnm.Print_Area" localSheetId="4">Pain!$A$1:$S$58</definedName>
    <definedName name="_xlnm.Print_Area" localSheetId="1">Planning!$B$1:$J$43</definedName>
    <definedName name="_xlnm.Print_Area" localSheetId="9">Poissons!$A$1:$L$44</definedName>
    <definedName name="_xlnm.Print_Area" localSheetId="7">Porc_Boeuf!$A$1:$L$39</definedName>
    <definedName name="_xlnm.Print_Area" localSheetId="8">'Produits laitiers'!$A$1:$Q$56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4" i="33" l="1"/>
  <c r="D41" i="32"/>
  <c r="D40" i="32"/>
  <c r="D39" i="32"/>
  <c r="F36" i="41" l="1"/>
  <c r="J32" i="41"/>
  <c r="P32" i="41"/>
  <c r="P30" i="41"/>
  <c r="P28" i="41"/>
  <c r="J34" i="41"/>
  <c r="J30" i="41"/>
  <c r="J28" i="41"/>
  <c r="E34" i="41"/>
  <c r="E32" i="41"/>
  <c r="E30" i="41"/>
  <c r="E28" i="41"/>
  <c r="K15" i="43"/>
  <c r="J15" i="43"/>
  <c r="I15" i="43"/>
  <c r="H15" i="43"/>
  <c r="G15" i="43"/>
  <c r="R29" i="33"/>
  <c r="R28" i="33"/>
  <c r="R27" i="33"/>
  <c r="R26" i="33"/>
  <c r="R25" i="33"/>
  <c r="R24" i="33"/>
  <c r="R23" i="33"/>
  <c r="R22" i="33"/>
  <c r="N13" i="33"/>
  <c r="H9" i="33"/>
  <c r="H7" i="33"/>
  <c r="E7" i="33"/>
  <c r="N40" i="41"/>
  <c r="H40" i="41"/>
  <c r="D23" i="41"/>
  <c r="D22" i="41"/>
  <c r="D21" i="41"/>
  <c r="L32" i="41" s="1"/>
  <c r="G21" i="44"/>
  <c r="L27" i="45"/>
  <c r="L26" i="45"/>
  <c r="F28" i="45"/>
  <c r="L28" i="45" s="1"/>
  <c r="F27" i="45"/>
  <c r="F26" i="45"/>
  <c r="F14" i="42"/>
  <c r="N14" i="42" s="1"/>
  <c r="F20" i="42"/>
  <c r="N20" i="42" s="1"/>
  <c r="F19" i="42"/>
  <c r="N19" i="42" s="1"/>
  <c r="F18" i="42"/>
  <c r="N18" i="42" s="1"/>
  <c r="F17" i="42"/>
  <c r="N17" i="42" s="1"/>
  <c r="F16" i="42"/>
  <c r="N16" i="42" s="1"/>
  <c r="F15" i="42"/>
  <c r="N15" i="42" s="1"/>
  <c r="L24" i="43"/>
  <c r="L23" i="43"/>
  <c r="L22" i="43"/>
  <c r="G22" i="43"/>
  <c r="L28" i="44"/>
  <c r="G28" i="44"/>
  <c r="H21" i="44"/>
  <c r="L30" i="44"/>
  <c r="L29" i="44"/>
  <c r="I22" i="42" l="1"/>
  <c r="F30" i="45"/>
  <c r="F24" i="44"/>
  <c r="F16" i="31" l="1"/>
  <c r="F15" i="31"/>
  <c r="F14" i="31"/>
  <c r="R39" i="32" l="1"/>
  <c r="Q39" i="32"/>
  <c r="P39" i="32"/>
  <c r="O39" i="32"/>
  <c r="N39" i="32"/>
  <c r="M39" i="32"/>
  <c r="L39" i="32"/>
  <c r="K39" i="32"/>
  <c r="J39" i="32"/>
  <c r="I39" i="32"/>
  <c r="H39" i="32"/>
  <c r="G39" i="32"/>
  <c r="F39" i="32"/>
  <c r="E39" i="32"/>
  <c r="F18" i="43"/>
  <c r="G43" i="45"/>
  <c r="M16" i="31"/>
  <c r="M15" i="31"/>
  <c r="M14" i="31"/>
  <c r="M38" i="45" l="1"/>
  <c r="H38" i="33"/>
  <c r="F18" i="31"/>
  <c r="B6" i="38"/>
  <c r="B7" i="38" s="1"/>
  <c r="B8" i="38" s="1"/>
  <c r="B9" i="38" s="1"/>
  <c r="B10" i="38" s="1"/>
  <c r="B11" i="38" s="1"/>
  <c r="B12" i="38" s="1"/>
  <c r="B13" i="38" s="1"/>
  <c r="B14" i="38" s="1"/>
  <c r="B15" i="38" s="1"/>
  <c r="B16" i="38" s="1"/>
  <c r="B17" i="38" s="1"/>
  <c r="B18" i="38" s="1"/>
  <c r="B19" i="38" s="1"/>
  <c r="B20" i="38" s="1"/>
  <c r="B21" i="38" s="1"/>
  <c r="B22" i="38" s="1"/>
  <c r="B23" i="38" s="1"/>
  <c r="B24" i="38" s="1"/>
  <c r="B25" i="38" s="1"/>
  <c r="B26" i="38" s="1"/>
  <c r="B27" i="38" s="1"/>
  <c r="B28" i="38" s="1"/>
  <c r="B29" i="38" s="1"/>
  <c r="B30" i="38" s="1"/>
  <c r="B31" i="38" s="1"/>
  <c r="M38" i="33"/>
  <c r="N42" i="41"/>
  <c r="N41" i="41"/>
  <c r="J24" i="45"/>
  <c r="D20" i="41"/>
  <c r="G32" i="41" s="1"/>
  <c r="D19" i="41"/>
  <c r="D18" i="41"/>
  <c r="D13" i="41"/>
  <c r="D14" i="41"/>
  <c r="D15" i="41"/>
  <c r="D16" i="41"/>
  <c r="D17" i="41"/>
  <c r="H26" i="41"/>
  <c r="K26" i="41"/>
  <c r="G45" i="41"/>
  <c r="G46" i="41"/>
  <c r="G47" i="41"/>
  <c r="G48" i="41"/>
  <c r="I50" i="41"/>
  <c r="M39" i="33"/>
  <c r="E30" i="43"/>
  <c r="E29" i="43"/>
  <c r="E28" i="43"/>
  <c r="E27" i="43"/>
  <c r="G37" i="42"/>
  <c r="G38" i="42"/>
  <c r="G39" i="42"/>
  <c r="G36" i="42"/>
  <c r="G46" i="45"/>
  <c r="G45" i="45"/>
  <c r="G44" i="45"/>
  <c r="I48" i="45"/>
  <c r="H37" i="45"/>
  <c r="G4" i="45"/>
  <c r="H4" i="45" s="1"/>
  <c r="I4" i="45" s="1"/>
  <c r="J4" i="45" s="1"/>
  <c r="K4" i="45" s="1"/>
  <c r="L4" i="45" s="1"/>
  <c r="M4" i="45" s="1"/>
  <c r="N4" i="45" s="1"/>
  <c r="O4" i="45" s="1"/>
  <c r="P4" i="45" s="1"/>
  <c r="Q4" i="45" s="1"/>
  <c r="R4" i="45" s="1"/>
  <c r="F11" i="45" s="1"/>
  <c r="G11" i="45" s="1"/>
  <c r="H11" i="45" s="1"/>
  <c r="I11" i="45" s="1"/>
  <c r="J11" i="45" s="1"/>
  <c r="K11" i="45" s="1"/>
  <c r="L11" i="45" s="1"/>
  <c r="M11" i="45" s="1"/>
  <c r="N11" i="45" s="1"/>
  <c r="O11" i="45" s="1"/>
  <c r="P11" i="45" s="1"/>
  <c r="Q11" i="45" s="1"/>
  <c r="R11" i="45" s="1"/>
  <c r="S11" i="45" s="1"/>
  <c r="M24" i="45" s="1"/>
  <c r="G38" i="44"/>
  <c r="E36" i="44"/>
  <c r="E35" i="44"/>
  <c r="E34" i="44"/>
  <c r="E33" i="44"/>
  <c r="P40" i="32"/>
  <c r="E40" i="32"/>
  <c r="F40" i="32"/>
  <c r="G40" i="32"/>
  <c r="H40" i="32"/>
  <c r="I40" i="32"/>
  <c r="J40" i="32"/>
  <c r="K40" i="32"/>
  <c r="L40" i="32"/>
  <c r="M40" i="32"/>
  <c r="N40" i="32"/>
  <c r="O40" i="32"/>
  <c r="Q40" i="32"/>
  <c r="R40" i="32"/>
  <c r="G32" i="43"/>
  <c r="I41" i="42"/>
  <c r="O31" i="42"/>
  <c r="O30" i="42"/>
  <c r="O29" i="42"/>
  <c r="G43" i="33"/>
  <c r="M40" i="33"/>
  <c r="G44" i="33"/>
  <c r="G45" i="33"/>
  <c r="G46" i="33"/>
  <c r="I48" i="33"/>
  <c r="C13" i="32"/>
  <c r="C14" i="32" s="1"/>
  <c r="C15" i="32" s="1"/>
  <c r="C16" i="32" s="1"/>
  <c r="C17" i="32" s="1"/>
  <c r="C18" i="32" s="1"/>
  <c r="C19" i="32" s="1"/>
  <c r="C20" i="32" s="1"/>
  <c r="C21" i="32" s="1"/>
  <c r="C22" i="32" s="1"/>
  <c r="C23" i="32" s="1"/>
  <c r="C24" i="32" s="1"/>
  <c r="C25" i="32" s="1"/>
  <c r="C26" i="32" s="1"/>
  <c r="C27" i="32" s="1"/>
  <c r="C28" i="32" s="1"/>
  <c r="C29" i="32" s="1"/>
  <c r="C30" i="32" s="1"/>
  <c r="C31" i="32" s="1"/>
  <c r="C32" i="32" s="1"/>
  <c r="C33" i="32" s="1"/>
  <c r="C34" i="32" s="1"/>
  <c r="C35" i="32" s="1"/>
  <c r="C36" i="32" s="1"/>
  <c r="C37" i="32" s="1"/>
  <c r="C38" i="32" s="1"/>
  <c r="G45" i="32"/>
  <c r="M45" i="32"/>
  <c r="M46" i="32"/>
  <c r="M47" i="32"/>
  <c r="F49" i="32"/>
  <c r="M49" i="32"/>
  <c r="F50" i="32"/>
  <c r="M50" i="32"/>
  <c r="H52" i="32"/>
  <c r="F3" i="31"/>
  <c r="G3" i="31" s="1"/>
  <c r="H3" i="31" s="1"/>
  <c r="I3" i="31" s="1"/>
  <c r="J3" i="31" s="1"/>
  <c r="K3" i="31" s="1"/>
  <c r="L3" i="31" s="1"/>
  <c r="M3" i="31" s="1"/>
  <c r="N3" i="31" s="1"/>
  <c r="O3" i="31" s="1"/>
  <c r="P3" i="31" s="1"/>
  <c r="Q3" i="31" s="1"/>
  <c r="E7" i="31" s="1"/>
  <c r="F7" i="31" s="1"/>
  <c r="G7" i="31" s="1"/>
  <c r="H7" i="31" s="1"/>
  <c r="I7" i="31" s="1"/>
  <c r="J7" i="31" s="1"/>
  <c r="K7" i="31" s="1"/>
  <c r="L7" i="31" s="1"/>
  <c r="M7" i="31" s="1"/>
  <c r="N7" i="31" s="1"/>
  <c r="O7" i="31" s="1"/>
  <c r="P7" i="31" s="1"/>
  <c r="Q7" i="31" s="1"/>
  <c r="J12" i="31"/>
  <c r="H25" i="31"/>
  <c r="M25" i="31"/>
  <c r="M26" i="31"/>
  <c r="M27" i="31"/>
  <c r="I36" i="31"/>
  <c r="L30" i="41" l="1"/>
  <c r="D28" i="41"/>
  <c r="D32" i="41"/>
  <c r="L28" i="41"/>
  <c r="G30" i="41"/>
  <c r="G28" i="41"/>
  <c r="D30" i="41"/>
  <c r="M37" i="45"/>
  <c r="M39" i="45" s="1"/>
  <c r="M12" i="31"/>
  <c r="R7" i="31"/>
  <c r="H29" i="42"/>
</calcChain>
</file>

<file path=xl/sharedStrings.xml><?xml version="1.0" encoding="utf-8"?>
<sst xmlns="http://schemas.openxmlformats.org/spreadsheetml/2006/main" count="748" uniqueCount="358">
  <si>
    <t>pour l’AMAP, la référente 
Florence LAMBOLEZ 06 87 88 76 47</t>
  </si>
  <si>
    <t>Florence</t>
  </si>
  <si>
    <t>06 87 88 76 47</t>
  </si>
  <si>
    <t>06 18 08 13 32</t>
  </si>
  <si>
    <t>Catherine</t>
  </si>
  <si>
    <t>inclus</t>
  </si>
  <si>
    <t>TOTAL GENERAL</t>
  </si>
  <si>
    <t>Règlement en 1 fois</t>
  </si>
  <si>
    <t>Règlement en 3 fois</t>
  </si>
  <si>
    <t>Chèque n°</t>
  </si>
  <si>
    <t>Banque</t>
  </si>
  <si>
    <t>MIONS</t>
  </si>
  <si>
    <t>le</t>
  </si>
  <si>
    <t>Email</t>
  </si>
  <si>
    <t>Réglé en</t>
  </si>
  <si>
    <t>fois</t>
  </si>
  <si>
    <t>Signatures</t>
  </si>
  <si>
    <t>Montant</t>
  </si>
  <si>
    <t>au</t>
  </si>
  <si>
    <t>Adresse</t>
  </si>
  <si>
    <t>Légumes</t>
  </si>
  <si>
    <t>Pain</t>
  </si>
  <si>
    <t>Œufs / Volailles</t>
  </si>
  <si>
    <t>lagrainebiolande@gmail.com</t>
  </si>
  <si>
    <t>Marie</t>
  </si>
  <si>
    <t>Magali</t>
  </si>
  <si>
    <t>Christiane</t>
  </si>
  <si>
    <t>Fruits</t>
  </si>
  <si>
    <t>Référents</t>
  </si>
  <si>
    <t>Producteurs</t>
  </si>
  <si>
    <t>Alexandre</t>
  </si>
  <si>
    <t>Jean-Claude</t>
  </si>
  <si>
    <t>06 64 72 21 36</t>
  </si>
  <si>
    <t>06 73 17 31 34</t>
  </si>
  <si>
    <r>
      <t>Mettre 1 pour les dates où vous commandez un panier en face de la taille du panier choisi</t>
    </r>
    <r>
      <rPr>
        <b/>
        <sz val="10"/>
        <color indexed="10"/>
        <rFont val="Verdana"/>
        <family val="2"/>
      </rPr>
      <t xml:space="preserve"> - 2 JOKERS MAXIMUM</t>
    </r>
  </si>
  <si>
    <r>
      <t xml:space="preserve">3 fois - 1er prélèvement après la 1ère livraison, </t>
    </r>
    <r>
      <rPr>
        <b/>
        <sz val="10"/>
        <color indexed="10"/>
        <rFont val="Verdana"/>
        <family val="2"/>
      </rPr>
      <t>choisir le mode de prélèvement en cochant une des cases ci-dessous</t>
    </r>
  </si>
  <si>
    <r>
      <t>L</t>
    </r>
    <r>
      <rPr>
        <sz val="10"/>
        <rFont val="Verdana"/>
      </rPr>
      <t>’adhérent</t>
    </r>
  </si>
  <si>
    <t>soit un total de :</t>
  </si>
  <si>
    <t>Fermé</t>
  </si>
  <si>
    <t>Mensuel</t>
  </si>
  <si>
    <t>1 fois - Prélèvement après la 1ère livraison</t>
  </si>
  <si>
    <t>L’adhérent (NOM, Prénom)</t>
  </si>
  <si>
    <t>Téléphone / Portable</t>
  </si>
  <si>
    <t>Bimestriel</t>
  </si>
  <si>
    <t>Montant prévu</t>
  </si>
  <si>
    <t>Les chèques sont libellés à l’ordre de «GAEC EPISSE ». Tous les règlements sont joints au présent contrat.</t>
  </si>
  <si>
    <t>le producteur JC et J EPISSE
06 64 72 21 36</t>
  </si>
  <si>
    <t>Fait à</t>
  </si>
  <si>
    <t>Récapitulatif de ma commande pour la période du</t>
  </si>
  <si>
    <t>paniers fruits variés</t>
  </si>
  <si>
    <t>Bœuf</t>
  </si>
  <si>
    <t>Laurent</t>
  </si>
  <si>
    <t>Ferme Chalonne</t>
  </si>
  <si>
    <t>S14</t>
  </si>
  <si>
    <t>S15</t>
  </si>
  <si>
    <t>S16</t>
  </si>
  <si>
    <t>S17</t>
  </si>
  <si>
    <t>S18</t>
  </si>
  <si>
    <t>S19</t>
  </si>
  <si>
    <t>S20</t>
  </si>
  <si>
    <t>S21</t>
  </si>
  <si>
    <t>S22</t>
  </si>
  <si>
    <t>S23</t>
  </si>
  <si>
    <t>S24</t>
  </si>
  <si>
    <t>S25</t>
  </si>
  <si>
    <t>S27</t>
  </si>
  <si>
    <t>S28</t>
  </si>
  <si>
    <t>S29</t>
  </si>
  <si>
    <t>S30</t>
  </si>
  <si>
    <t>S31</t>
  </si>
  <si>
    <t>S32</t>
  </si>
  <si>
    <t>S33</t>
  </si>
  <si>
    <t>S34</t>
  </si>
  <si>
    <t>S35</t>
  </si>
  <si>
    <t>S36</t>
  </si>
  <si>
    <t>S37</t>
  </si>
  <si>
    <t>S38</t>
  </si>
  <si>
    <t>Porc</t>
  </si>
  <si>
    <t>pour l’AMAP, la référente Catherine CHARMIER
06 18 08 13 32</t>
  </si>
  <si>
    <t>le producteur EARL GONTEL
06 61 49 80 14</t>
  </si>
  <si>
    <t>Les chèques sont libellés à l’ordre de « EARL Gontel ». Tous les règlements sont joints au présent contrat.</t>
  </si>
  <si>
    <t>paniers légumes variés à</t>
  </si>
  <si>
    <t>Formule famille</t>
  </si>
  <si>
    <t>Formule couple</t>
  </si>
  <si>
    <t>Formule solo</t>
  </si>
  <si>
    <t>Fermé</t>
    <phoneticPr fontId="4" type="noConversion"/>
  </si>
  <si>
    <t>Je ne prendrai pas mon panier sur 2 dates au maximum (2 JOKERS)</t>
  </si>
  <si>
    <t>les producteur(ices) de la Coopérative Ouvrière Paysanne
la Ferme de Chalonne
04 74 82 49 66 - fermedechalonneamap@orange.fr</t>
  </si>
  <si>
    <r>
      <t>L</t>
    </r>
    <r>
      <rPr>
        <sz val="12"/>
        <rFont val="Verdana"/>
        <family val="2"/>
      </rPr>
      <t>’adhérent</t>
    </r>
  </si>
  <si>
    <t xml:space="preserve"> Les règlements sont joints au présent contrat.</t>
  </si>
  <si>
    <t>Les chèques sont libellés à  l'ordre de la FERME DE CHALONNE.</t>
  </si>
  <si>
    <t xml:space="preserve">En 1 fois (chèque prélevé à la signature du contrat) ou en 3 fois (chèques prélevés bimestriellement sur la durée du contrat) </t>
  </si>
  <si>
    <t xml:space="preserve">LA FERME DE CHALONNE siret: 799 683 776    produit de l'Agriculture Biologique  Fr-bio-01 agriculture france   </t>
  </si>
  <si>
    <t>Total €</t>
  </si>
  <si>
    <t>Sous Total €</t>
  </si>
  <si>
    <t>Total Qté</t>
  </si>
  <si>
    <t>prix unit.</t>
  </si>
  <si>
    <t>choix</t>
  </si>
  <si>
    <t>nbre</t>
  </si>
  <si>
    <t xml:space="preserve"> 500g</t>
  </si>
  <si>
    <t>2 biscuits</t>
  </si>
  <si>
    <t>250g</t>
  </si>
  <si>
    <t xml:space="preserve"> 5kg</t>
  </si>
  <si>
    <t xml:space="preserve"> 1kg</t>
  </si>
  <si>
    <t>500g</t>
  </si>
  <si>
    <t>630g</t>
  </si>
  <si>
    <t>560g</t>
  </si>
  <si>
    <t xml:space="preserve"> 800g</t>
  </si>
  <si>
    <t xml:space="preserve"> 900g</t>
  </si>
  <si>
    <t>fb5</t>
  </si>
  <si>
    <t>fb1</t>
  </si>
  <si>
    <t>Sgle</t>
  </si>
  <si>
    <t>Bsn</t>
  </si>
  <si>
    <t>Bs</t>
  </si>
  <si>
    <t>Tlin</t>
  </si>
  <si>
    <t>Cpt</t>
  </si>
  <si>
    <t>Pb</t>
  </si>
  <si>
    <t>Pizza</t>
  </si>
  <si>
    <t>Pâtes</t>
  </si>
  <si>
    <t>Cookie
vegan</t>
  </si>
  <si>
    <t>Brownie</t>
  </si>
  <si>
    <t>farines</t>
  </si>
  <si>
    <t>pains</t>
  </si>
  <si>
    <t>panier divers</t>
  </si>
  <si>
    <t>panier pains</t>
  </si>
  <si>
    <r>
      <t xml:space="preserve">     </t>
    </r>
    <r>
      <rPr>
        <b/>
        <i/>
        <sz val="12"/>
        <color indexed="8"/>
        <rFont val="Tahoma"/>
        <family val="2"/>
      </rPr>
      <t xml:space="preserve">  </t>
    </r>
    <r>
      <rPr>
        <i/>
        <sz val="12"/>
        <color indexed="8"/>
        <rFont val="Tahoma"/>
        <family val="2"/>
      </rPr>
      <t xml:space="preserve"> </t>
    </r>
    <r>
      <rPr>
        <b/>
        <i/>
        <sz val="12"/>
        <color indexed="8"/>
        <rFont val="Tahoma"/>
        <family val="2"/>
      </rPr>
      <t>P</t>
    </r>
    <r>
      <rPr>
        <i/>
        <sz val="12"/>
        <color indexed="8"/>
        <rFont val="Tahoma"/>
        <family val="2"/>
      </rPr>
      <t xml:space="preserve"> = Piqueboite : chèvre,noix  /  </t>
    </r>
    <r>
      <rPr>
        <b/>
        <i/>
        <sz val="12"/>
        <color indexed="8"/>
        <rFont val="Tahoma"/>
        <family val="2"/>
      </rPr>
      <t xml:space="preserve"> C</t>
    </r>
    <r>
      <rPr>
        <i/>
        <sz val="12"/>
        <color indexed="8"/>
        <rFont val="Tahoma"/>
        <family val="2"/>
      </rPr>
      <t xml:space="preserve">= Chipomoldug : Chair à saucisse  /  </t>
    </r>
    <r>
      <rPr>
        <b/>
        <i/>
        <sz val="12"/>
        <color indexed="8"/>
        <rFont val="Tahoma"/>
        <family val="2"/>
      </rPr>
      <t>F</t>
    </r>
    <r>
      <rPr>
        <i/>
        <sz val="12"/>
        <color indexed="8"/>
        <rFont val="Tahoma"/>
        <family val="2"/>
      </rPr>
      <t xml:space="preserve">= Foulvégette : légumes  / </t>
    </r>
    <r>
      <rPr>
        <b/>
        <i/>
        <sz val="12"/>
        <color indexed="8"/>
        <rFont val="Tahoma"/>
        <family val="2"/>
      </rPr>
      <t xml:space="preserve"> B</t>
    </r>
    <r>
      <rPr>
        <i/>
        <sz val="12"/>
        <color indexed="8"/>
        <rFont val="Tahoma"/>
        <family val="2"/>
      </rPr>
      <t>= BiffMonch : viande bœuf</t>
    </r>
    <r>
      <rPr>
        <b/>
        <i/>
        <sz val="12"/>
        <color indexed="8"/>
        <rFont val="Tahoma"/>
        <family val="2"/>
      </rPr>
      <t/>
    </r>
  </si>
  <si>
    <r>
      <t>Pizza</t>
    </r>
    <r>
      <rPr>
        <b/>
        <sz val="12"/>
        <rFont val="Tahoma"/>
        <family val="2"/>
      </rPr>
      <t xml:space="preserve"> :</t>
    </r>
    <r>
      <rPr>
        <sz val="12"/>
        <rFont val="Tahoma"/>
        <family val="2"/>
      </rPr>
      <t xml:space="preserve">  Mettre quantité souhaitée dans colonne « nbre », et notez dans la colonne « choix » : </t>
    </r>
    <r>
      <rPr>
        <b/>
        <sz val="12"/>
        <rFont val="Tahoma"/>
        <family val="2"/>
      </rPr>
      <t>P , C , F ou B</t>
    </r>
  </si>
  <si>
    <r>
      <t xml:space="preserve">Dans le partenariat avec la Ferme de Chalonne, je m'engage à prendre un ou plusieurs pains par semaine et/ou des produits du paniers divers. Les fermier-ères s'engagent en contre-partie à livrer les commandes sur le lieu de l'AMAP. </t>
    </r>
    <r>
      <rPr>
        <b/>
        <sz val="13"/>
        <color rgb="FFFF0000"/>
        <rFont val="Arial"/>
        <family val="2"/>
      </rPr>
      <t>2 Jokers autorisés sur la période de ce contrat.</t>
    </r>
  </si>
  <si>
    <r>
      <t xml:space="preserve">Présentation
</t>
    </r>
    <r>
      <rPr>
        <b/>
        <sz val="12"/>
        <color indexed="8"/>
        <rFont val="Verdana"/>
        <family val="2"/>
      </rPr>
      <t>À la ferme de chalonne, nous produisons du pain avec les céréales de nos champs. Nous défendons une agriculture biologique et paysanne. Nous souhaitons participer au resserrement des liens entre producteurs et consommateurs par le développement des circuits courts, une meilleure alimentation pour toutes et tous, un modèle agricole et économique équitable, qui respecte les hommes et la nature.</t>
    </r>
    <r>
      <rPr>
        <sz val="12"/>
        <color indexed="8"/>
        <rFont val="Verdana"/>
        <family val="2"/>
      </rPr>
      <t xml:space="preserve"> 
</t>
    </r>
    <r>
      <rPr>
        <sz val="12"/>
        <rFont val="Verdana"/>
        <family val="2"/>
      </rPr>
      <t xml:space="preserve">Nous produisons des céréales en agriculture biologique sur 15ha, mélange d’une dizaine de variétés anciennes et plus récentes de blé, grand épeautre, seigle et sarrasin. Nous élevons 200 poules pour leurs bons oeufs. 
Les céréales sont écrasées dans notre moulin à meule de pierre Astrié. Par cette méthode lente (10kg/h), sans échauffement, on obtient une farine fine et nutritive. Avec cette farine, de l’eau ultra-filtrée et du sel de guérande, nous fabriquons la pâte, qui fermente très lentement grâce au levain pur. Elle prend le temps de réveler tous ses arômes, tout en assurant une très bonne assimilation. Le pain est cuit dans notre four à bois. Pour les autres ingrédients, nous privilégions les producteurs au plus proche, par exemple les noix et graines de lin viennent de la Drôme, les graines de tournesol de Dordogne. 
</t>
    </r>
    <r>
      <rPr>
        <b/>
        <sz val="12"/>
        <rFont val="Verdana"/>
        <family val="2"/>
      </rPr>
      <t xml:space="preserve">Chemin de Chalonne, 38390 Charette
Comment renseigner votre contrat :
</t>
    </r>
    <r>
      <rPr>
        <sz val="12"/>
        <rFont val="Verdana"/>
        <family val="2"/>
      </rPr>
      <t xml:space="preserve">Vous avez 2 possibilités :
1. remplir le fichier Excel et l'imprimer ensuite
2. l'imprimer et le renseigner manuellement
Si vous choisissez l'option n°1,
Vous ne devez renseigner que les cases de couleur "rose pâle".
Les cases de couleur bleue se calculent en automatique.
</t>
    </r>
  </si>
  <si>
    <t>Le producteur Mme Ferriz
06 65 48 38 66</t>
  </si>
  <si>
    <r>
      <t>Les chèques sont libellés à l’ordre de "</t>
    </r>
    <r>
      <rPr>
        <b/>
        <sz val="12"/>
        <color indexed="8"/>
        <rFont val="Verdana"/>
        <family val="2"/>
      </rPr>
      <t>La Basse Cour Bio</t>
    </r>
    <r>
      <rPr>
        <sz val="12"/>
        <color indexed="8"/>
        <rFont val="Verdana"/>
        <family val="2"/>
      </rPr>
      <t>". 
Les règlements sont joints au présent contrat.</t>
    </r>
  </si>
  <si>
    <t>En 3 fois (chèques prélevés bimestriellement sur la durée du contrat)</t>
  </si>
  <si>
    <r>
      <t xml:space="preserve">En 1 fois (chèque prélevé à la signature du contrat) </t>
    </r>
    <r>
      <rPr>
        <b/>
        <u/>
        <sz val="12"/>
        <rFont val="Verdana"/>
        <family val="2"/>
      </rPr>
      <t>ou</t>
    </r>
  </si>
  <si>
    <t>Chaque produit est indépendant; aucune obligation de quantité !! Renseigner des chiffres</t>
  </si>
  <si>
    <t>Découpes</t>
  </si>
  <si>
    <t>Poulet sans tête</t>
  </si>
  <si>
    <t>Nb de semaines de présence :</t>
  </si>
  <si>
    <t>Prix des œufs :</t>
  </si>
  <si>
    <r>
      <t xml:space="preserve">Je ne prendrai pas d'œufs sur 2 dates au maximum (2 JOKERS) - </t>
    </r>
    <r>
      <rPr>
        <b/>
        <u/>
        <sz val="12"/>
        <color indexed="10"/>
        <rFont val="Verdana"/>
        <family val="2"/>
      </rPr>
      <t>Mettre 1 dans la ou les cases où vous prenez des oeufs</t>
    </r>
    <r>
      <rPr>
        <sz val="12"/>
        <rFont val="Verdana"/>
        <family val="2"/>
      </rPr>
      <t> :</t>
    </r>
  </si>
  <si>
    <t>ŒUFS</t>
  </si>
  <si>
    <t>Pour l’AMAP, le référent Laurent Zanchin
 06 66 24 48 94</t>
  </si>
  <si>
    <t>Le producteur M. Alexandre Teyssier
06 65 48 38 66</t>
  </si>
  <si>
    <t>Les chèques sont libellés à l’ordre de «GAEC DE PERUSEL ». Tous les règlements sont joints au présent contrat.</t>
  </si>
  <si>
    <t>Règlement en 3 fois (chèques prélevés bimestriellement)</t>
  </si>
  <si>
    <t>Règlement en 1 fois (chèque prélevé à la signature du contrat)</t>
  </si>
  <si>
    <t>réglé en</t>
  </si>
  <si>
    <t>Chaque produit est indépendant, aucune obligation de quantité !! Renseigner des quantités</t>
  </si>
  <si>
    <t>TOTAL par date</t>
  </si>
  <si>
    <t>22,5 €/kg</t>
  </si>
  <si>
    <t>Jambon (4 tranches)</t>
  </si>
  <si>
    <t>Saucisse sèche</t>
  </si>
  <si>
    <t>Saucisson</t>
  </si>
  <si>
    <t>Produits à la carte (les poids pouvant varier, une régularisation pourra être faite à la livraison)</t>
  </si>
  <si>
    <r>
      <rPr>
        <b/>
        <sz val="11"/>
        <rFont val="Verdana"/>
        <family val="2"/>
      </rPr>
      <t>Caissette BOEUF de 5 kg</t>
    </r>
  </si>
  <si>
    <r>
      <rPr>
        <b/>
        <sz val="11"/>
        <rFont val="Verdana"/>
        <family val="2"/>
      </rPr>
      <t>Caissette BOEUF de 3 kg</t>
    </r>
  </si>
  <si>
    <r>
      <rPr>
        <b/>
        <sz val="11"/>
        <rFont val="Verdana"/>
        <family val="2"/>
      </rPr>
      <t>Caissette PORC de 4 kg</t>
    </r>
  </si>
  <si>
    <r>
      <rPr>
        <b/>
        <sz val="11"/>
        <rFont val="Verdana"/>
        <family val="2"/>
      </rPr>
      <t>Caissette PORC de 2,5 kg</t>
    </r>
  </si>
  <si>
    <t>Prix au kg</t>
  </si>
  <si>
    <t>Prix unitaire</t>
  </si>
  <si>
    <t>Article</t>
  </si>
  <si>
    <t xml:space="preserve">Il n'y a pas d'engagement minimal </t>
  </si>
  <si>
    <t>Brioche nature</t>
  </si>
  <si>
    <t>Gisèle et Rémy</t>
  </si>
  <si>
    <t>PE</t>
  </si>
  <si>
    <t>18h - 19h00</t>
  </si>
  <si>
    <t>06 03 43 35 59 / 06 13 80 32 22</t>
  </si>
  <si>
    <r>
      <t>Il n'y a pas d'engagement minimal (</t>
    </r>
    <r>
      <rPr>
        <b/>
        <i/>
        <sz val="12"/>
        <color rgb="FFFF0000"/>
        <rFont val="Verdana"/>
        <family val="2"/>
      </rPr>
      <t>vous pouvez ne sélectionner des produits que pour 1 distribution par exemple</t>
    </r>
    <r>
      <rPr>
        <b/>
        <sz val="12"/>
        <color indexed="10"/>
        <rFont val="Verdana"/>
        <family val="2"/>
      </rPr>
      <t>)</t>
    </r>
  </si>
  <si>
    <t>12,80 €/kg</t>
  </si>
  <si>
    <t>Produits laitiers</t>
  </si>
  <si>
    <t>Je ne prendrai pas de produits laitiers sur 2 dates au maximum (2 JOKERS)</t>
  </si>
  <si>
    <t>PRODUITS LAITIERS</t>
  </si>
  <si>
    <t>Lait cru 1 litre</t>
  </si>
  <si>
    <t>Fromage blanc (par 6)</t>
  </si>
  <si>
    <t>Caillé (5 kg)</t>
  </si>
  <si>
    <t>Crème crue (50 cl)</t>
  </si>
  <si>
    <t>Fromage blanc battu (500 g)</t>
  </si>
  <si>
    <t>Fromage blanc battu (1 kg)</t>
  </si>
  <si>
    <t>Skyr (500 g)</t>
  </si>
  <si>
    <r>
      <t xml:space="preserve">Les chèques sont libellés à l’ordre de "GAEC </t>
    </r>
    <r>
      <rPr>
        <b/>
        <sz val="12"/>
        <color indexed="8"/>
        <rFont val="Verdana"/>
        <family val="2"/>
      </rPr>
      <t>Le Mas d'Illins</t>
    </r>
    <r>
      <rPr>
        <sz val="12"/>
        <color indexed="8"/>
        <rFont val="Verdana"/>
        <family val="2"/>
      </rPr>
      <t>". 
Les règlements sont joints au présent contrat.</t>
    </r>
  </si>
  <si>
    <t>Anne</t>
  </si>
  <si>
    <t>Laurence</t>
  </si>
  <si>
    <t>06 87 03 49 35</t>
  </si>
  <si>
    <t>La  productrice Mme Laurence LAVAL
06 50 03 50 53</t>
  </si>
  <si>
    <r>
      <rPr>
        <b/>
        <sz val="14"/>
        <rFont val="Verdana"/>
      </rPr>
      <t xml:space="preserve">Présentation
</t>
    </r>
    <r>
      <rPr>
        <sz val="14"/>
        <rFont val="Verdana"/>
      </rPr>
      <t xml:space="preserve">
Située à Luzinay, la ferme laitière de Jérôme et Laurence LAVAL, les exploitants du GAEC LE MAS D'ILLINS depuis 1993, est spécialisée dans l'élevage de 100 vaches laitières sous le label agriculture biologique sur 40 hectares de prairies autour de leur exploitation.
Tous les deux sont passionnés par leur métier et animés par la même volonté de respecter l'environnement et leurs animaux. 
Leur travail quotidien tourne autour des animaux : la traite 2 fois par jour, l’alimentation des vaches laitières et des petits veaux, les soins infirmiers si besoin et surtout de l’écoute et de l’observation permanente sont les conditions essentielles pour le bien-être et la symbiose des animaux et des hommes.
Afin de les seconder et renforcer l'équipe, ils ont embauché deux salariés permanents et un apprenti à mi-temps qui leur permettent de répartir les tâches et de partager le travail.
Ils ont à coeur de promouvoir les circuits courts et les modes de consommation responsables, aussi ils proposent du lait cru  du fromage blanc à base de lait cru, du caillé, du skyr et de la crème fraîche.
LA FERME PEDAGOGIQUE
Cette passion pour ce métier d’ éleveur a également conduit Laurence a créer une ferme pédagogique destinée à accueillir des élèves (de la maternelle au lycée, centre de loisirs, centres hospitaliers pour enfants en difficultés) mais aussi des familles afin de communiquer sur ce métier.
La ferme fait ainsi partie du réseau des fermes pédagogiques "le chemin des fermes" ce qui lui permet d'accueillir des élèves jusqu'au collège et de faire découvrir le métier d'agriculteur et ses savoir-faire
</t>
    </r>
    <r>
      <rPr>
        <b/>
        <sz val="14"/>
        <rFont val="Verdana"/>
      </rPr>
      <t>Comment renseigner votre contrat :</t>
    </r>
    <r>
      <rPr>
        <sz val="14"/>
        <rFont val="Verdana"/>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</si>
  <si>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t>c</t>
  </si>
  <si>
    <t>Petit panier</t>
  </si>
  <si>
    <t>paniers fromages variés à</t>
  </si>
  <si>
    <t>Grand panier</t>
  </si>
  <si>
    <t>Faisselles (par 4)</t>
  </si>
  <si>
    <t>lot de 4 faisselles</t>
  </si>
  <si>
    <t>Fromages frais (par 4)</t>
  </si>
  <si>
    <t>lot de 4 fromages</t>
  </si>
  <si>
    <r>
      <t xml:space="preserve">3 fois - 1er prélèvement après la 1ère livraison, </t>
    </r>
    <r>
      <rPr>
        <b/>
        <sz val="12"/>
        <color indexed="10"/>
        <rFont val="Verdana"/>
        <family val="2"/>
      </rPr>
      <t>choisir le mode de prélèvement en cochant une des cases ci-dessous</t>
    </r>
  </si>
  <si>
    <t>pour l’AMAP, la référente Agnès ALBRECHT
06 80 47 98 59</t>
  </si>
  <si>
    <t>12 €/kg</t>
  </si>
  <si>
    <t>Colis été</t>
  </si>
  <si>
    <t>Colis mixte 1 kg de chipolatas + 1 kg de merguez</t>
  </si>
  <si>
    <t>Fromages
de chèvre</t>
  </si>
  <si>
    <t>Poissons</t>
  </si>
  <si>
    <t>Cindy</t>
  </si>
  <si>
    <t>04 74 79 18 90</t>
  </si>
  <si>
    <t>Fromages de chèvre</t>
  </si>
  <si>
    <t>Agnès</t>
  </si>
  <si>
    <t>06 80 47 98 59</t>
  </si>
  <si>
    <r>
      <t>Pains</t>
    </r>
    <r>
      <rPr>
        <b/>
        <sz val="12"/>
        <rFont val="Arial"/>
        <family val="2"/>
      </rPr>
      <t> : Pb</t>
    </r>
    <r>
      <rPr>
        <sz val="12"/>
        <rFont val="Arial"/>
        <family val="2"/>
      </rPr>
      <t xml:space="preserve">=Blé , </t>
    </r>
    <r>
      <rPr>
        <b/>
        <sz val="12"/>
        <rFont val="Arial"/>
        <family val="2"/>
      </rPr>
      <t>PE</t>
    </r>
    <r>
      <rPr>
        <sz val="12"/>
        <rFont val="Arial"/>
        <family val="2"/>
      </rPr>
      <t xml:space="preserve"> = Petit Epeautre, </t>
    </r>
    <r>
      <rPr>
        <b/>
        <sz val="12"/>
        <rFont val="Arial"/>
        <family val="2"/>
      </rPr>
      <t>Cpt</t>
    </r>
    <r>
      <rPr>
        <sz val="12"/>
        <rFont val="Arial"/>
        <family val="2"/>
      </rPr>
      <t xml:space="preserve">=Complet , </t>
    </r>
    <r>
      <rPr>
        <b/>
        <sz val="12"/>
        <rFont val="Arial"/>
        <family val="2"/>
      </rPr>
      <t>Tlin</t>
    </r>
    <r>
      <rPr>
        <sz val="12"/>
        <rFont val="Arial"/>
        <family val="2"/>
      </rPr>
      <t xml:space="preserve">=Blé graines Tournesol Lin , </t>
    </r>
    <r>
      <rPr>
        <b/>
        <sz val="12"/>
        <rFont val="Arial"/>
        <family val="2"/>
      </rPr>
      <t>Bs</t>
    </r>
    <r>
      <rPr>
        <sz val="12"/>
        <rFont val="Arial"/>
        <family val="2"/>
      </rPr>
      <t xml:space="preserve">=BléSeigle , </t>
    </r>
    <r>
      <rPr>
        <b/>
        <sz val="12"/>
        <rFont val="Arial"/>
        <family val="2"/>
      </rPr>
      <t>Bsn</t>
    </r>
    <r>
      <rPr>
        <sz val="12"/>
        <rFont val="Arial"/>
        <family val="2"/>
      </rPr>
      <t xml:space="preserve">=BléSeigleNoix , </t>
    </r>
    <r>
      <rPr>
        <b/>
        <sz val="12"/>
        <rFont val="Arial"/>
        <family val="2"/>
      </rPr>
      <t>Sgle</t>
    </r>
    <r>
      <rPr>
        <sz val="12"/>
        <rFont val="Arial"/>
        <family val="2"/>
      </rPr>
      <t>= Pur Seigle</t>
    </r>
  </si>
  <si>
    <r>
      <t>Farines :</t>
    </r>
    <r>
      <rPr>
        <sz val="12"/>
        <rFont val="Tahoma"/>
        <family val="2"/>
      </rPr>
      <t xml:space="preserve"> </t>
    </r>
    <r>
      <rPr>
        <b/>
        <sz val="12"/>
        <rFont val="Tahoma"/>
        <family val="2"/>
      </rPr>
      <t>fb1</t>
    </r>
    <r>
      <rPr>
        <sz val="12"/>
        <rFont val="Tahoma"/>
        <family val="2"/>
      </rPr>
      <t xml:space="preserve">=Farine bise blé 1kg, </t>
    </r>
    <r>
      <rPr>
        <b/>
        <sz val="12"/>
        <rFont val="Tahoma"/>
        <family val="2"/>
      </rPr>
      <t>fb5</t>
    </r>
    <r>
      <rPr>
        <sz val="12"/>
        <rFont val="Tahoma"/>
        <family val="2"/>
      </rPr>
      <t xml:space="preserve">=Farine bise blé 5kg  </t>
    </r>
    <r>
      <rPr>
        <b/>
        <sz val="12"/>
        <rFont val="Tahoma"/>
        <family val="2"/>
      </rPr>
      <t>/</t>
    </r>
    <r>
      <rPr>
        <sz val="12"/>
        <rFont val="Tahoma"/>
        <family val="2"/>
      </rPr>
      <t xml:space="preserve">  </t>
    </r>
    <r>
      <rPr>
        <b/>
        <sz val="12"/>
        <rFont val="Tahoma"/>
        <family val="2"/>
      </rPr>
      <t>Pâtes</t>
    </r>
    <r>
      <rPr>
        <sz val="12"/>
        <rFont val="Tahoma"/>
        <family val="2"/>
      </rPr>
      <t>=pâtes fraîches aux oeufs</t>
    </r>
  </si>
  <si>
    <t>Brioche tressée</t>
  </si>
  <si>
    <t>450g</t>
  </si>
  <si>
    <t>Boîte 6 œufs</t>
  </si>
  <si>
    <t>Boîte 10 œufs</t>
  </si>
  <si>
    <t>Nb</t>
  </si>
  <si>
    <t>Je ne prendrai pas mon panier sur 1 date au maximum.</t>
  </si>
  <si>
    <t>3,5 kg</t>
  </si>
  <si>
    <t>3 kg</t>
  </si>
  <si>
    <t>colis 3 kg</t>
  </si>
  <si>
    <t>Poids ou
caractéristiques</t>
  </si>
  <si>
    <t>Truite Fario</t>
  </si>
  <si>
    <t>Filets - colis 2 kg</t>
  </si>
  <si>
    <t>Truite fumée tranchée</t>
  </si>
  <si>
    <t>plaquette 200 gr</t>
  </si>
  <si>
    <t>pot</t>
  </si>
  <si>
    <t>boîte de 5 portions</t>
  </si>
  <si>
    <t>Le producteur Pisciculture Charles MURGAT
04 74 79 18 90</t>
  </si>
  <si>
    <t>Pour l’AMAP, la référente Magali Anghelone
 06 85 98 78 13</t>
  </si>
  <si>
    <t>unité</t>
  </si>
  <si>
    <t>Nb d'œufs pris par distribution (6,10,12,18,20,24,30…) :</t>
  </si>
  <si>
    <r>
      <rPr>
        <b/>
        <sz val="12"/>
        <rFont val="Verdana"/>
        <family val="2"/>
      </rPr>
      <t xml:space="preserve">Présentation
</t>
    </r>
    <r>
      <rPr>
        <sz val="12"/>
        <rFont val="Verdana"/>
        <family val="2"/>
      </rPr>
      <t xml:space="preserve">La pisciculture </t>
    </r>
    <r>
      <rPr>
        <b/>
        <sz val="12"/>
        <rFont val="Verdana"/>
        <family val="2"/>
      </rPr>
      <t>Charles Murgat</t>
    </r>
    <r>
      <rPr>
        <sz val="12"/>
        <rFont val="Verdana"/>
        <family val="2"/>
      </rPr>
      <t xml:space="preserve"> est implantée depuis 1898, au pied des contreforts alpins, sur les sources naturelles des Fontaines de l’Oron.
Elle propose tout au long de l’année des Truites Fario, Ombles Chevaliers, Saumons de Fontaine et Truites Arc-en-Ciel.
La pisciculture Charles Murgat fonctionne grâce à une équipe de passionnés.
Les alevineurs et pisciculteurs œuvrent au service du bien-être des salmonidés, et disposent d’un savoir-faire aquacole transmis de génération en génération.
Les transformateurs, chauffeurs et gestionnaires administratifs sont également des acteurs clés pour préparer et acheminer les poissons vers leurs lieux de destination.
L’équipe se forme régulièrement. Des échanges interpersonnels sont effectués avec des entreprises aquacoles élevant d’autres espèces de poissons, d’eau douce ou marine, en France comme à l’étranger. Par ailleurs, elle forme continuellement des apprentis aux métiers de la pisciculture…
</t>
    </r>
    <r>
      <rPr>
        <b/>
        <sz val="12"/>
        <rFont val="Verdana"/>
        <family val="2"/>
      </rPr>
      <t>Pisciculture Charles Murgat</t>
    </r>
    <r>
      <rPr>
        <sz val="12"/>
        <rFont val="Verdana"/>
        <family val="2"/>
      </rPr>
      <t xml:space="preserve">
36 Chem. du Lavoir, 38270 Beaufort
04 74 79 18 98
contact@charlesmurgat.com
</t>
    </r>
    <r>
      <rPr>
        <b/>
        <sz val="12"/>
        <rFont val="Verdana"/>
        <family val="2"/>
      </rPr>
      <t>Comment renseigner votre contrat :</t>
    </r>
    <r>
      <rPr>
        <sz val="12"/>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</si>
  <si>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r>
      <t xml:space="preserve">Je ne prendrai pas mon panier sur 2 dates au maximum.
</t>
    </r>
    <r>
      <rPr>
        <sz val="10"/>
        <rFont val="Verdana"/>
        <family val="2"/>
      </rPr>
      <t>Vous avez la possibilité, en accord avec le producteur, de demander un report de vos paniers en cas d’indisponiblité plus importante.
Vous pouvez panacher les différentes formules duo et famille.</t>
    </r>
  </si>
  <si>
    <t>S26</t>
  </si>
  <si>
    <t>Petit Panier
7€ à 12€</t>
  </si>
  <si>
    <t>Grand Panier
10€ à 15€</t>
  </si>
  <si>
    <t>S39</t>
  </si>
  <si>
    <t>Petits Paniers</t>
  </si>
  <si>
    <t>Grands Paniers</t>
  </si>
  <si>
    <r>
      <t>L</t>
    </r>
    <r>
      <rPr>
        <sz val="10"/>
        <rFont val="Verdana"/>
        <family val="2"/>
      </rPr>
      <t>’adhérent</t>
    </r>
  </si>
  <si>
    <r>
      <rPr>
        <b/>
        <sz val="10"/>
        <rFont val="Verdana"/>
        <family val="2"/>
      </rPr>
      <t xml:space="preserve">Présentation
</t>
    </r>
    <r>
      <rPr>
        <sz val="10"/>
        <rFont val="Verdana"/>
        <family val="2"/>
      </rPr>
      <t xml:space="preserve">
Basés à Auberives sur Varèze (38), Jean-Claude et Julien EPISSE sont producteurs de fruits frais et de saison issus de l'agriculture conventionnelle avec des efforts portés sur la réduction de l'utilisation de produits phytosanitaires (variétés rustiques, lâchers d'auxiliaires, confusion sexuelle...).
Les fruits proposés seront cueillis le jour même de la distribution chaque fois que cela sera possible.
Jean-Claude et Julien EPISSE proposent 2 types de paniers :
</t>
    </r>
    <r>
      <rPr>
        <b/>
        <sz val="10"/>
        <rFont val="Verdana"/>
        <family val="2"/>
      </rPr>
      <t>- Petit panier : 7€ à 12€ selon la période
- Grand panier : 10€ à 15€ selon la période</t>
    </r>
    <r>
      <rPr>
        <sz val="10"/>
        <rFont val="Verdana"/>
        <family val="2"/>
      </rPr>
      <t xml:space="preserve">
En fonction des périodes, les paniers sont composés de fraises, pêches, abricots, cerises, nectarines, prunes, pommes, kiwis, raisins. En période hivernale, les fruits sont complétés par des jus (pomme, pêche, abricot, cerise), compotes (pomme, pêche) ou bocaux (cerise, pêche).
</t>
    </r>
    <r>
      <rPr>
        <b/>
        <sz val="10"/>
        <rFont val="Verdana"/>
        <family val="2"/>
      </rPr>
      <t xml:space="preserve">Jean-Claude et Julien EPISSE
</t>
    </r>
    <r>
      <rPr>
        <sz val="10"/>
        <rFont val="Verdana"/>
        <family val="2"/>
      </rPr>
      <t>52 route des Essarts
38550 AUBERIVES SUR VAREZE</t>
    </r>
    <r>
      <rPr>
        <b/>
        <sz val="10"/>
        <rFont val="Verdana"/>
        <family val="2"/>
      </rPr>
      <t xml:space="preserve">
</t>
    </r>
    <r>
      <rPr>
        <sz val="10"/>
        <rFont val="Verdana"/>
        <family val="2"/>
      </rPr>
      <t>06 64 72 21 36</t>
    </r>
    <r>
      <rPr>
        <b/>
        <sz val="10"/>
        <rFont val="Verdana"/>
        <family val="2"/>
      </rPr>
      <t xml:space="preserve">
</t>
    </r>
    <r>
      <rPr>
        <u/>
        <sz val="10"/>
        <rFont val="Verdana"/>
        <family val="2"/>
      </rPr>
      <t>gaec.episse@gmail.com</t>
    </r>
    <r>
      <rPr>
        <sz val="10"/>
        <rFont val="Verdana"/>
        <family val="2"/>
      </rPr>
      <t xml:space="preserve">
</t>
    </r>
    <r>
      <rPr>
        <b/>
        <sz val="10"/>
        <rFont val="Verdana"/>
        <family val="2"/>
      </rPr>
      <t>Comment renseigner votre contrat :</t>
    </r>
    <r>
      <rPr>
        <sz val="10"/>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</si>
  <si>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t>soit un total de</t>
  </si>
  <si>
    <t>14,50€/kg</t>
  </si>
  <si>
    <t>14,90€/kg</t>
  </si>
  <si>
    <t>Colis saucisses</t>
  </si>
  <si>
    <t>Chaque produit est indépendant, aucune obligation de quantité !! Renseigner des chiffres</t>
  </si>
  <si>
    <r>
      <t xml:space="preserve">En 1 fois (chèque prélevé à la signature du contrat) </t>
    </r>
    <r>
      <rPr>
        <b/>
        <u/>
        <sz val="11"/>
        <rFont val="Verdana"/>
        <family val="2"/>
      </rPr>
      <t>ou</t>
    </r>
  </si>
  <si>
    <t>Poissons entiers - colis 3 kg</t>
  </si>
  <si>
    <t>Rillette de Truite</t>
  </si>
  <si>
    <t>Œufs de Truite</t>
  </si>
  <si>
    <t>Total boîtes</t>
  </si>
  <si>
    <t>Beurre doux (200 g)</t>
  </si>
  <si>
    <t>Beurre demi-sel (200 g)</t>
  </si>
  <si>
    <t>Boîte œufs vide en bioplastique végétal (livraison le 2/04 ou le 16/04) :</t>
  </si>
  <si>
    <t>180g</t>
  </si>
  <si>
    <r>
      <rPr>
        <b/>
        <sz val="12"/>
        <rFont val="Verdana"/>
        <family val="2"/>
      </rPr>
      <t xml:space="preserve">Présentation
Le GAEC de Perusel est un élevage de porcs et de boeufs.
</t>
    </r>
    <r>
      <rPr>
        <sz val="12"/>
        <rFont val="Verdana"/>
        <family val="2"/>
      </rPr>
      <t xml:space="preserve">
Les porcs et boeufs y sont élevés en plein air, nourris en aliments bio en partie produits sur la ferme. 
Alexandre Teyssier, boucher de formation, s'est installé éleveur de porcs en 2012. Il a choisi de produire artisanalement de la viande de qualité, à partir d'un élevage de porcs respectueux du bien-être animal et de l'environnement.
5 types de paniers sont proposés :
</t>
    </r>
    <r>
      <rPr>
        <b/>
        <sz val="12"/>
        <rFont val="Verdana"/>
        <family val="2"/>
      </rPr>
      <t>1. Des caissettes contenant différents produits transformés</t>
    </r>
    <r>
      <rPr>
        <sz val="12"/>
        <rFont val="Verdana"/>
        <family val="2"/>
      </rPr>
      <t xml:space="preserve"> :
- caissette PORC de 2,5 kg de produits divers à 32 € (contenant environ 1kg de saucisses fraîches ou chipolatas, 0.750 kg de côtes de porc, 0.400 kg d'escalope de jambon, 0.350 kg de tranches de poitrine)
- caissette PORC de 4 kg de produits divers à 51,20 € (contenant environ 1.2kg de saucisses fraîches ou chipolatas, 0.800 kg de rôti de porc, 0.750 kg de côtes de porc, 0.250 kg de saucisson à cuire, 0.250 kg de tranches de poitrine, 0.400 kg de jambonnette, 0.350 kg de terrine de foie)
- caissette BOEUF de 3 kg de produits divers à 44,70 € (contenant environ 0.750 kg de steak, 0.750 kg de rôti, 0.500 kg de pot au feu, 0.500 kg de bourguignon, 0.500 kg de steaks hachés)
- caissette BOEUF de 5 kg de produits divers à 72,50 € (contenant environ 1 kg de steak, 1 kg de rôti, 0.750 kg de braiser, 0.500 kg de pot au feu, 1 kg de bourguignon, 0.750 kg de steaks hachés)
</t>
    </r>
    <r>
      <rPr>
        <b/>
        <sz val="12"/>
        <rFont val="Verdana"/>
        <family val="2"/>
      </rPr>
      <t>2. Des produits à la carte</t>
    </r>
    <r>
      <rPr>
        <sz val="12"/>
        <rFont val="Verdana"/>
        <family val="2"/>
      </rPr>
      <t xml:space="preserve"> (saucissons, saucisses sèches, jambon)
</t>
    </r>
    <r>
      <rPr>
        <b/>
        <sz val="12"/>
        <rFont val="Verdana"/>
        <family val="2"/>
      </rPr>
      <t>3.</t>
    </r>
    <r>
      <rPr>
        <sz val="12"/>
        <rFont val="Verdana"/>
        <family val="2"/>
      </rPr>
      <t xml:space="preserve"> </t>
    </r>
    <r>
      <rPr>
        <b/>
        <sz val="12"/>
        <rFont val="Verdana"/>
        <family val="2"/>
      </rPr>
      <t>Des colis mixtes de chipolatas et merguez</t>
    </r>
    <r>
      <rPr>
        <sz val="12"/>
        <rFont val="Verdana"/>
        <family val="2"/>
      </rPr>
      <t xml:space="preserve"> (24 € le colis de 2 kg)
Les produits seront livrés dans des sacs congélation.
</t>
    </r>
    <r>
      <rPr>
        <b/>
        <sz val="12"/>
        <rFont val="Verdana"/>
        <family val="2"/>
      </rPr>
      <t>Alexandre Teyssier</t>
    </r>
    <r>
      <rPr>
        <sz val="12"/>
        <rFont val="Verdana"/>
        <family val="2"/>
      </rPr>
      <t xml:space="preserve">
Lieu dit Pérusel
42660 ST GENEST MALIFAUX
06 73 17 31 34 / 06 89 61 94 21
alexandreteyssier@orange.fr
</t>
    </r>
    <r>
      <rPr>
        <b/>
        <sz val="12"/>
        <rFont val="Verdana"/>
        <family val="2"/>
      </rPr>
      <t>Comment renseigner votre contrat :</t>
    </r>
    <r>
      <rPr>
        <sz val="12"/>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</si>
  <si>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t>Petit panier
10,50€</t>
  </si>
  <si>
    <t>Grand panier
15,50€</t>
  </si>
  <si>
    <t>Faisselles
6 € les 4</t>
  </si>
  <si>
    <t>Fromages frais
6,10 € les 4</t>
  </si>
  <si>
    <r>
      <rPr>
        <b/>
        <sz val="10"/>
        <color theme="1"/>
        <rFont val="Verdana"/>
        <family val="2"/>
      </rPr>
      <t>Viande de Porc</t>
    </r>
    <r>
      <rPr>
        <b/>
        <sz val="10"/>
        <color theme="1"/>
        <rFont val="Verdana"/>
        <family val="2"/>
      </rPr>
      <t xml:space="preserve"> / Bœuf</t>
    </r>
  </si>
  <si>
    <t>Viande de Porc / Bœuf</t>
  </si>
  <si>
    <t>chair saumonée 3 kg</t>
  </si>
  <si>
    <t>pot de 110 gr</t>
  </si>
  <si>
    <t>Pack de 4 pots de rillettes</t>
  </si>
  <si>
    <t>Les chèques sont libellés à l’ordre de « Pisciculture Charles Murgat». Tous les règlements sont joints au présent contrat.</t>
  </si>
  <si>
    <t>Coffret découverte</t>
  </si>
  <si>
    <t>1 plaque de Truite Fumée et Assortiment des 4 recettes de Rillettes</t>
  </si>
  <si>
    <t>Pour l’AMAP, la référente Anne MOBIAN
06 87 03 49 35</t>
  </si>
  <si>
    <t>Truite Arc-en-ciel (filets ou pavés)</t>
  </si>
  <si>
    <t>Planning distribution Printemps-Eté 2026</t>
  </si>
  <si>
    <t>Vacances scolaires</t>
  </si>
  <si>
    <t>X</t>
  </si>
  <si>
    <t>Emilie</t>
  </si>
  <si>
    <r>
      <rPr>
        <b/>
        <sz val="10"/>
        <color theme="1"/>
        <rFont val="Verdana"/>
        <family val="2"/>
      </rPr>
      <t xml:space="preserve">Présentation
</t>
    </r>
    <r>
      <rPr>
        <sz val="10"/>
        <color theme="1"/>
        <rFont val="Verdana"/>
        <family val="2"/>
      </rPr>
      <t xml:space="preserve">
Basée à Ampuis, l’exploitation maraîchère produit des légumes biologiques depuis 1969.
D’origine familiale, elle a été transmise à </t>
    </r>
    <r>
      <rPr>
        <b/>
        <sz val="10"/>
        <color theme="1"/>
        <rFont val="Verdana"/>
        <family val="2"/>
      </rPr>
      <t>Christiane et Guillaume Gontel</t>
    </r>
    <r>
      <rPr>
        <sz val="10"/>
        <color theme="1"/>
        <rFont val="Verdana"/>
        <family val="2"/>
      </rPr>
      <t xml:space="preserve"> et est devenue </t>
    </r>
    <r>
      <rPr>
        <b/>
        <sz val="10"/>
        <color theme="1"/>
        <rFont val="Verdana"/>
        <family val="2"/>
      </rPr>
      <t>L’EARL Gontel</t>
    </r>
    <r>
      <rPr>
        <sz val="10"/>
        <color theme="1"/>
        <rFont val="Verdana"/>
        <family val="2"/>
      </rPr>
      <t xml:space="preserve">.
De taille importante, elle compte désormais 8 salariés et bénéficie du label Agriculture Biologique sous la certification
ECOCERT.
Christiane et Guillaume proposent plusieurs tailles de paniers de légumes variés aux prix de
</t>
    </r>
    <r>
      <rPr>
        <b/>
        <sz val="10"/>
        <color theme="1"/>
        <rFont val="Verdana"/>
        <family val="2"/>
      </rPr>
      <t>- 11,55 € (Formule Solo)
- 15,75 € (Formule Couple)
- 24,15 € (Formule Famille)</t>
    </r>
    <r>
      <rPr>
        <sz val="10"/>
        <color theme="1"/>
        <rFont val="Verdana"/>
        <family val="2"/>
      </rPr>
      <t xml:space="preserve">
</t>
    </r>
    <r>
      <rPr>
        <b/>
        <sz val="10"/>
        <color theme="1"/>
        <rFont val="Verdana"/>
        <family val="2"/>
      </rPr>
      <t xml:space="preserve">EARL GONTEL
</t>
    </r>
    <r>
      <rPr>
        <sz val="10"/>
        <color theme="1"/>
        <rFont val="Verdana"/>
        <family val="2"/>
      </rPr>
      <t>4, rue des maraîchers
69420 Ampuis</t>
    </r>
    <r>
      <rPr>
        <b/>
        <sz val="10"/>
        <color theme="1"/>
        <rFont val="Verdana"/>
        <family val="2"/>
      </rPr>
      <t xml:space="preserve">
</t>
    </r>
    <r>
      <rPr>
        <sz val="10"/>
        <color theme="1"/>
        <rFont val="Verdana"/>
        <family val="2"/>
      </rPr>
      <t>06 61 49 80 14</t>
    </r>
    <r>
      <rPr>
        <b/>
        <sz val="10"/>
        <color theme="1"/>
        <rFont val="Verdana"/>
        <family val="2"/>
      </rPr>
      <t xml:space="preserve">
</t>
    </r>
    <r>
      <rPr>
        <sz val="10"/>
        <color theme="1"/>
        <rFont val="Verdana"/>
        <family val="2"/>
      </rPr>
      <t xml:space="preserve">gontel.christiane@gmail.com
</t>
    </r>
    <r>
      <rPr>
        <b/>
        <sz val="10"/>
        <color theme="1"/>
        <rFont val="Verdana"/>
        <family val="2"/>
      </rPr>
      <t>Comment renseigner votre contrat :</t>
    </r>
    <r>
      <rPr>
        <sz val="10"/>
        <color theme="1"/>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
Vous pouvez ne pas prendre votre panier sur 2 dates au maximum.
Vous avez la possibilité, en accord avec le producteur, de demander un report de vos paniers en cas d’indisponiblité plus importante.
Vous pouvez panacher les différentes formules solo, couple et famille.</t>
    </r>
  </si>
  <si>
    <t>Solo
11,55€</t>
  </si>
  <si>
    <t>Couple
15,75€</t>
  </si>
  <si>
    <t>Famille
24,15€</t>
  </si>
  <si>
    <t>S40</t>
  </si>
  <si>
    <r>
      <t xml:space="preserve">Colis Découverte
</t>
    </r>
    <r>
      <rPr>
        <sz val="10"/>
        <color rgb="FF000000"/>
        <rFont val="Calibri"/>
        <family val="2"/>
        <scheme val="minor"/>
      </rPr>
      <t>1 kg env. Filet de truite Arc-en-Ciel
saumonée, 1 kg env. de Truites Fario, 1 kg env. de Saumon de Fontaine, 0.500 g de Filet d’Omble Chevalier</t>
    </r>
  </si>
  <si>
    <r>
      <t xml:space="preserve">Mix Filet
</t>
    </r>
    <r>
      <rPr>
        <sz val="10"/>
        <color rgb="FF000000"/>
        <rFont val="Calibri"/>
        <family val="2"/>
        <scheme val="minor"/>
      </rPr>
      <t>1 kg env. Filet de truite Arc-en-Ciel
saumonée, 1 kg env. Filet de truite Fario, 1 kg env. Filet d’Omble Chevalier</t>
    </r>
  </si>
  <si>
    <t>colis 2 kg</t>
  </si>
  <si>
    <t>colis 4 kg</t>
  </si>
  <si>
    <t>Truite Arc-en-ciel poissons entiers</t>
  </si>
  <si>
    <t>chair blanche 3 kg</t>
  </si>
  <si>
    <t>Saumon de fontaine poissons entiers</t>
  </si>
  <si>
    <t>Omble Chevalier en filets</t>
  </si>
  <si>
    <r>
      <t>Terrines de Lucien</t>
    </r>
    <r>
      <rPr>
        <sz val="10"/>
        <color rgb="FF000000"/>
        <rFont val="Calibri"/>
        <family val="2"/>
        <scheme val="minor"/>
      </rPr>
      <t xml:space="preserve"> (nourriture pour chat)</t>
    </r>
  </si>
  <si>
    <t>Yaourts nature
4 € les 4</t>
  </si>
  <si>
    <t>Yaourts confiture
2,50€ les 2</t>
  </si>
  <si>
    <t>Yaourts hydrolat
2,50€ les 2</t>
  </si>
  <si>
    <t xml:space="preserve"> 1 JOKER MAXIMUM</t>
  </si>
  <si>
    <t>Yaourts nature (par 4)</t>
  </si>
  <si>
    <t>lot(s) de 4 yaourts</t>
  </si>
  <si>
    <t>Yaourts confiture (par 2)</t>
  </si>
  <si>
    <t>lot(s) de 2 yaourts</t>
  </si>
  <si>
    <t>Yaourts hydrolat (par 2)</t>
  </si>
  <si>
    <t>le producteur Emilie Girod
06 77 98 97 07</t>
  </si>
  <si>
    <t>Pêche</t>
  </si>
  <si>
    <t>Jus de fruits</t>
  </si>
  <si>
    <t>Abricot</t>
  </si>
  <si>
    <t xml:space="preserve"> Bouteille 1L à 2,40€</t>
  </si>
  <si>
    <t>Pomme</t>
  </si>
  <si>
    <t>Pomme Brut</t>
  </si>
  <si>
    <t>Pomme Kaki</t>
  </si>
  <si>
    <t>Pomme Coing</t>
  </si>
  <si>
    <t>jus de fruits variés</t>
  </si>
  <si>
    <t>Crème dessert vanille (500 g)</t>
  </si>
  <si>
    <t>Crème dessert vanille (1 kg)</t>
  </si>
  <si>
    <t>Crème vanille (500 g)</t>
  </si>
  <si>
    <t>Crème vanille (1 kg)</t>
  </si>
  <si>
    <t>TARIFS</t>
  </si>
  <si>
    <t>Poulet sans tête (1,9 kg)</t>
  </si>
  <si>
    <t>Tarte à la volaille</t>
  </si>
  <si>
    <t>Découpes Poulet</t>
  </si>
  <si>
    <t>4 flans aux œufs vanille (lait de la ferme d'Illins)</t>
  </si>
  <si>
    <t>Colis Charcuterie</t>
  </si>
  <si>
    <t>4 flans aux œufs (2 vanille/2 parfum selon fabrication)</t>
  </si>
  <si>
    <t>Colis Cuisinés</t>
  </si>
  <si>
    <t>Colis saucisses (2 paquets de saucisses différentes)</t>
  </si>
  <si>
    <t>4 flans vanille</t>
  </si>
  <si>
    <t>TOTAL</t>
  </si>
  <si>
    <r>
      <t xml:space="preserve">Les chèques sont libellés à l’ordre de </t>
    </r>
    <r>
      <rPr>
        <b/>
        <sz val="12"/>
        <color rgb="FF000000"/>
        <rFont val="Verdana"/>
        <family val="2"/>
      </rPr>
      <t>GAEC La Ferme de la Fournachère</t>
    </r>
    <r>
      <rPr>
        <sz val="12"/>
        <color indexed="8"/>
        <rFont val="Verdana"/>
        <family val="2"/>
      </rPr>
      <t>. Tous les règlements sont joints au présent contrat</t>
    </r>
  </si>
  <si>
    <t>La Graine Biolande</t>
  </si>
  <si>
    <t>Contrat d’engagement mutuel</t>
  </si>
  <si>
    <t>Tous producteurs</t>
  </si>
  <si>
    <r>
      <t xml:space="preserve">Article 1 : </t>
    </r>
    <r>
      <rPr>
        <b/>
        <u/>
        <sz val="11"/>
        <color rgb="FF000000"/>
        <rFont val="Arial"/>
        <family val="2"/>
      </rPr>
      <t>Engagement du producteur</t>
    </r>
  </si>
  <si>
    <t>Le producteur s’engage à fournir des produits respectant les principes de la charte des AMAP (disponible auprès du réseau des AMAP de Rhône-Alpes, animé par l’Alliance Paysans Ecologistes Consommateurs Rhône-Alpes (Alliance PEC Rhône-Alpes – 8 Quai Maréchal Joffre – 69 002 LYON. 04 78 37 19 48 www.alliancepec-rhonealpes.org) via une démarche de progrès et un calendrier établi par le contrat d’objectifs. A s’inscrire dans le cadre de la garantie participative mise en place par ALLIANCE PEC RA. A cotiser au réseau régional des AMAP et, le cas échéant, au réseau local d’AMAP. A mener son exploitation dans un esprit de respect de la nature et de l'environnement.</t>
  </si>
  <si>
    <t>Il s'engage à approvisionner les adhérents en produits de son exploitation dans les quantités, qualités, lieux et échéances fixés par les contrats producteurs.</t>
  </si>
  <si>
    <t>Il s'engage à fixer les prix de ses produits en toute transparence. Dans la mesure du possible, il doit répercuter les gains d'un engagement à long terme des adhérents sur le tarif, le volume ou la quantité des paniers livrés.</t>
  </si>
  <si>
    <t>Il s'engage à être présent régulièrement aux distributions, à expliquer ses méthodes de production et à communiquer activement sur les écarts éventuels entre prévisions et réalité au fur et à mesure des événements.</t>
  </si>
  <si>
    <t>En cas d’intempéries ou de force majeure menant à une impossibilité de livrer les produits prévus, il s'engage à discuter et mettre en place des solutions de compensation pour les consommateurs. Il devra notamment être envisagé la possibilité de fournir des paniers plus conséquents ou plus variés à des périodes plus propices.</t>
  </si>
  <si>
    <r>
      <t xml:space="preserve">Article 2 : </t>
    </r>
    <r>
      <rPr>
        <b/>
        <u/>
        <sz val="11"/>
        <color rgb="FF000000"/>
        <rFont val="Arial"/>
        <family val="2"/>
      </rPr>
      <t>Engagement de l’AMAP « La Graine Biolande »</t>
    </r>
  </si>
  <si>
    <t>L’AMAP s'engage à respecter la charte des AMAP et adhère à ce titre au réseau des AMAP de Rhône-Alpes, animé par Alliance Paysans Ecologistes Consommateurs Rhône-Alpes.</t>
  </si>
  <si>
    <t>Elle gère la disponibilité du local, point de rencontre entre consommateurs et producteurs, dans lequel s'effectuent notamment les livraisons. Elle nomme les permanents de distribution.</t>
  </si>
  <si>
    <t>Elle réalise un bilan de saison (satisfaction consommateurs, producteurs, fonctionnement de l’AMAP) chaque année, à l’occasion de son Assemblée Générale.</t>
  </si>
  <si>
    <r>
      <t xml:space="preserve">Article 3 : </t>
    </r>
    <r>
      <rPr>
        <b/>
        <u/>
        <sz val="11"/>
        <color rgb="FF000000"/>
        <rFont val="Arial"/>
        <family val="2"/>
      </rPr>
      <t>Engagement de l’adhérent à l’AMAP</t>
    </r>
  </si>
  <si>
    <t>L'adhérent s’engage en son nom à régler d’avance l’achat de produits dans le cadre des contrats pour lesquels il s’engage et validés par l’AMAP « La Graine Biolande » (Association loi 1901) Maison des associations - 7 allée du château - 69780 Mions – Tél : 06 85 98 78 13 - e-mail : lagrainebiolande@gmail.com</t>
  </si>
  <si>
    <t>L'adhérent s’engage à respecter le présent contrat, les statuts et le Règlement Intérieur de l’AMAP de « La Graine Biolande », qui lui a été remis, et à tenir une permanence de distribution au moins une fois dans la saison.</t>
  </si>
  <si>
    <t>Si l’adhérent ne vient pas récupérer son panier et s’il n’a pas prévenu le référent de son absence par téléphone la veille à midi de la distribution, le panier sera redistribué aux permanents sans dédommagement possible de l'adhérent.</t>
  </si>
  <si>
    <t>Saison Printemps-été 2026 : du 1/04/2026 au 30/09/2026</t>
  </si>
  <si>
    <r>
      <t xml:space="preserve">Le présent contrat est valide sous réserve que le consommateur soit à jour de sa </t>
    </r>
    <r>
      <rPr>
        <b/>
        <sz val="10"/>
        <color rgb="FF000000"/>
        <rFont val="Verdana"/>
        <family val="2"/>
      </rPr>
      <t>cotisation semestrielle à l'association de 10 €</t>
    </r>
    <r>
      <rPr>
        <sz val="10"/>
        <color rgb="FF000000"/>
        <rFont val="Verdana"/>
        <family val="2"/>
      </rPr>
      <t xml:space="preserve"> à l'ordre de « La Graine Biolande » (dont une participation pour Alliance PEC Rhône-Alpes).</t>
    </r>
  </si>
  <si>
    <t xml:space="preserve">En cas de désistement définitif ou temporaire (non consécutif à un cas de force majeure), charge à l'adhérent en question de trouver un remplaçant. </t>
  </si>
  <si>
    <t>Fait à __________________ le ________________________</t>
  </si>
  <si>
    <t>L'adhérent (NOM, Prénom)</t>
  </si>
  <si>
    <t>Ferme de Chalonne (Pains)</t>
  </si>
  <si>
    <t>EARL Gontel (Maraîchage)</t>
  </si>
  <si>
    <t>GAEC Episse (Fruits)</t>
  </si>
  <si>
    <t>GAEC de Pérusel (Viande Porc et Bœuf)</t>
  </si>
  <si>
    <t>Charles Murgat (Poissons)</t>
  </si>
  <si>
    <t>GAEC Le Mas d'Illins</t>
  </si>
  <si>
    <t>(Produits laitiers)</t>
  </si>
  <si>
    <t>La Basse-Cour Bio (oeufs, volailles)</t>
  </si>
  <si>
    <t>GAEC Ferme de Fournachère</t>
  </si>
  <si>
    <t>L'adhérent</t>
  </si>
  <si>
    <t>06 77 98 97 07</t>
  </si>
  <si>
    <t>Anne-Marie</t>
  </si>
  <si>
    <t>Pour l’AMAP, la référente Anne-Marie Ragon
06 05 14 48 32</t>
  </si>
  <si>
    <t>06 05 14 48 32</t>
  </si>
  <si>
    <t>4 flans parf.varié</t>
  </si>
  <si>
    <r>
      <rPr>
        <b/>
        <sz val="12"/>
        <rFont val="Verdana"/>
        <family val="2"/>
      </rPr>
      <t xml:space="preserve">Présentation
</t>
    </r>
    <r>
      <rPr>
        <sz val="12"/>
        <rFont val="Verdana"/>
        <family val="2"/>
      </rPr>
      <t xml:space="preserve">
Marie FERRIZ produit des oeufs, des poulets et des pintades respectant le cahier des charges de l’Agriculture Biologique (AB) Leur n° d’éleveur est 69 270 029. L’exploitation dénommée La Basse-Cour Bio 41 ch de Chaponnay à Chaponnay (tél : 06 65 48 38 66 – labassecourbio@gmail.com).
</t>
    </r>
    <r>
      <rPr>
        <b/>
        <sz val="12"/>
        <rFont val="Verdana"/>
        <family val="2"/>
      </rPr>
      <t xml:space="preserve">OEUFS
</t>
    </r>
    <r>
      <rPr>
        <sz val="12"/>
        <rFont val="Verdana"/>
        <family val="2"/>
      </rPr>
      <t>Prix des oeufs : 0,42 euro l'unité</t>
    </r>
    <r>
      <rPr>
        <b/>
        <sz val="12"/>
        <rFont val="Verdana"/>
        <family val="2"/>
      </rPr>
      <t xml:space="preserve">
POULETS SANS TETE
</t>
    </r>
    <r>
      <rPr>
        <sz val="12"/>
        <rFont val="Verdana"/>
        <family val="2"/>
      </rPr>
      <t xml:space="preserve">Le contrat se base sur un poids moyen de 1,9 kg pour un poulet sans tête au prix de 20,80€ pièce.
</t>
    </r>
    <r>
      <rPr>
        <b/>
        <sz val="12"/>
        <rFont val="Verdana"/>
        <family val="2"/>
      </rPr>
      <t>COLIS DECOUPE POULET</t>
    </r>
    <r>
      <rPr>
        <sz val="12"/>
        <rFont val="Verdana"/>
        <family val="2"/>
      </rPr>
      <t xml:space="preserve">
Sous vide DLC environ 15 jours
Prix colis : 22€
Comprend : 1 paquet de 2 cuisses, 1 paquet de 2 blancs et 1 paquet de 2 ailes
</t>
    </r>
    <r>
      <rPr>
        <b/>
        <sz val="12"/>
        <rFont val="Verdana"/>
        <family val="2"/>
      </rPr>
      <t xml:space="preserve">CHARCUTERIE </t>
    </r>
    <r>
      <rPr>
        <sz val="12"/>
        <rFont val="Verdana"/>
        <family val="2"/>
      </rPr>
      <t>(100% volaille et bio)</t>
    </r>
    <r>
      <rPr>
        <b/>
        <sz val="12"/>
        <rFont val="Verdana"/>
        <family val="2"/>
      </rPr>
      <t xml:space="preserve">
</t>
    </r>
    <r>
      <rPr>
        <sz val="12"/>
        <rFont val="Verdana"/>
        <family val="2"/>
      </rPr>
      <t>1 tranche de terrine + 1 produit selon fabrication, Prix colis : 16€</t>
    </r>
    <r>
      <rPr>
        <b/>
        <sz val="12"/>
        <rFont val="Verdana"/>
        <family val="2"/>
      </rPr>
      <t xml:space="preserve">
COLIS SAUCISSES POULET</t>
    </r>
    <r>
      <rPr>
        <sz val="12"/>
        <rFont val="Verdana"/>
        <family val="2"/>
      </rPr>
      <t xml:space="preserve"> (100% volaille et bio)</t>
    </r>
    <r>
      <rPr>
        <b/>
        <sz val="12"/>
        <rFont val="Verdana"/>
        <family val="2"/>
      </rPr>
      <t xml:space="preserve">
</t>
    </r>
    <r>
      <rPr>
        <sz val="12"/>
        <rFont val="Verdana"/>
        <family val="2"/>
      </rPr>
      <t>DLC environ 10 jours, Prix colis : 20€
Comprend : 2 paquets de saucisses différent</t>
    </r>
    <r>
      <rPr>
        <b/>
        <sz val="12"/>
        <rFont val="Verdana"/>
        <family val="2"/>
      </rPr>
      <t xml:space="preserve">
CUISINES
</t>
    </r>
    <r>
      <rPr>
        <sz val="12"/>
        <rFont val="Verdana"/>
        <family val="2"/>
      </rPr>
      <t>1 bocal de plat cuisiné qui varie entre ,  poule au pot ou poulet cuisiné ou bolognaise au poulet    16 €</t>
    </r>
    <r>
      <rPr>
        <b/>
        <sz val="12"/>
        <rFont val="Verdana"/>
        <family val="2"/>
      </rPr>
      <t xml:space="preserve">
TARTE A LA VOLAILLE
</t>
    </r>
    <r>
      <rPr>
        <sz val="12"/>
        <rFont val="Verdana"/>
        <family val="2"/>
      </rPr>
      <t>varie entre 1 quiche, ou 1  tourte ou 1 empanada pour 4 personnes  12€</t>
    </r>
    <r>
      <rPr>
        <b/>
        <sz val="12"/>
        <rFont val="Verdana"/>
        <family val="2"/>
      </rPr>
      <t xml:space="preserve">
COLIS FLANS PARFUMES
</t>
    </r>
    <r>
      <rPr>
        <sz val="12"/>
        <rFont val="Verdana"/>
        <family val="2"/>
      </rPr>
      <t xml:space="preserve">1 colis de 4 flans soit vanille soit parfums mélangés selon fabrication (2 vanille/2 chocolat, 2 vanille/2 fruits rouge, 2 vanille/2 caramel beurre salé) à 5€40
</t>
    </r>
    <r>
      <rPr>
        <b/>
        <sz val="12"/>
        <rFont val="Verdana"/>
        <family val="2"/>
      </rPr>
      <t>Comment renseigner votre contrat :</t>
    </r>
    <r>
      <rPr>
        <sz val="12"/>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</si>
  <si>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r>
      <rPr>
        <b/>
        <sz val="12"/>
        <rFont val="Verdana"/>
        <family val="2"/>
      </rPr>
      <t xml:space="preserve">Présentation
</t>
    </r>
    <r>
      <rPr>
        <sz val="12"/>
        <rFont val="Verdana"/>
        <family val="2"/>
      </rPr>
      <t xml:space="preserve">
Basée Les Haies, l'exploitation La Ferme de la Fournachère produit des fromages au lait de chèvre biologique depuis 2024. C'est un cheptel de 35 à 40 chèvres qui produit le lait.
Emilie Girod propose 2 tailles de paniers de fromages variés et des produits transformés divers :
</t>
    </r>
    <r>
      <rPr>
        <b/>
        <sz val="12"/>
        <rFont val="Verdana"/>
        <family val="2"/>
      </rPr>
      <t xml:space="preserve">faisselles, fromages frais, yaourts nature, yaourts confiture (goûts variés selon production), yaourts hydrolat (goûts variés selon production).
</t>
    </r>
    <r>
      <rPr>
        <sz val="12"/>
        <rFont val="Verdana"/>
        <family val="2"/>
      </rPr>
      <t xml:space="preserve">Les paniers sont composés par le producteur de fromages variés dont : Rigotte, moelleux, briques, moelleux à la coupe, clochettes apéro.
</t>
    </r>
    <r>
      <rPr>
        <b/>
        <sz val="12"/>
        <rFont val="Verdana"/>
        <family val="2"/>
      </rPr>
      <t>Emilie Girod
La ferme de la Fournachere
69420 les Haies
06 77 98 97 07
Fermelafournachere@mailo.com</t>
    </r>
    <r>
      <rPr>
        <sz val="12"/>
        <rFont val="Verdana"/>
        <family val="2"/>
      </rPr>
      <t xml:space="preserve">
</t>
    </r>
    <r>
      <rPr>
        <b/>
        <sz val="12"/>
        <rFont val="Verdana"/>
        <family val="2"/>
      </rPr>
      <t>Comment renseigner votre contrat :</t>
    </r>
    <r>
      <rPr>
        <sz val="12"/>
        <rFont val="Verdana"/>
        <family val="2"/>
      </rPr>
      <t xml:space="preserve">
Vous avez 2 possibilités :
1. remplir le fichier Excel et l'imprimer ensuite
2. l'imprimer et le renseigner manuellement
Si vous choisissez l'option n°1,
Vous ne devez renseigner que les cases de couleur "rose pâle".
Les cases de couleur bleue se calculent en automatique.</t>
    </r>
  </si>
  <si>
    <t>Pour l’AMAP, les référents Gisèle et Rémy MOMPLOT 
06 03 43 35 59 / 06 13 80 32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</si>
</sst>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8" formatCode="#,##0.00\ &quot;€&quot;;[Red]\-#,##0.00\ &quot;€&quot;"/>
    <numFmt numFmtId="44" formatCode="_-* #,##0.00\ &quot;€&quot;_-;\-* #,##0.00\ &quot;€&quot;_-;_-* &quot;-&quot;??\ &quot;€&quot;_-;_-@_-"/>
    <numFmt numFmtId="43" formatCode="_-* #,##0.00_-;\-* #,##0.00_-;_-* &quot;-&quot;??_-;_-@_-"/>
    <numFmt numFmtId="164" formatCode="_ * #,##0.00_ \ [$€-1]_ ;_ * \-#,##0.00\ \ [$€-1]_ ;_ * &quot;-&quot;??_ \ [$€-1]_ ;_ @_ "/>
    <numFmt numFmtId="165" formatCode="0#&quot; &quot;##&quot; &quot;##&quot; &quot;##&quot; &quot;##"/>
    <numFmt numFmtId="166" formatCode="#,##0.00\ &quot;€&quot;"/>
    <numFmt numFmtId="167" formatCode="#,##0.00\ [$€-1];\-#,##0.00\ [$€-1]"/>
    <numFmt numFmtId="168" formatCode="_-* #,##0\ &quot;€&quot;_-;\-* #,##0\ &quot;€&quot;_-;_-* &quot;-&quot;??\ &quot;€&quot;_-;_-@_-"/>
    <numFmt numFmtId="169" formatCode="[$-40C]d\ mmmm\ yyyy;@"/>
    <numFmt numFmtId="170" formatCode="[$-F800]dddd\,\ mmmm\ dd\,\ yyyy"/>
    <numFmt numFmtId="171" formatCode="0#\ ##\ ##\ ##\ ##"/>
    <numFmt numFmtId="172" formatCode="#,##0.0&quot; €&quot;"/>
    <numFmt numFmtId="173" formatCode="#,##0.00&quot; €&quot;"/>
    <numFmt numFmtId="174" formatCode="General;General"/>
    <numFmt numFmtId="175" formatCode="[$-40C]d\-mmm;@"/>
    <numFmt numFmtId="176" formatCode="#,##0\ [$€-40C];[Red]\-#,##0\ [$€-40C]"/>
    <numFmt numFmtId="177" formatCode="d\ mmm\ yy"/>
    <numFmt numFmtId="178" formatCode="#,##0\ &quot;€&quot;"/>
    <numFmt numFmtId="179" formatCode="_-* #,##0.00\ [$€-1]_-;\-* #,##0.00\ [$€-1]_-;_-* &quot;-&quot;??\ [$€-1]_-;_-@_-"/>
    <numFmt numFmtId="180" formatCode="_ * #,##0_ \ [$€-1]_ ;_ * \-#,##0\ \ [$€-1]_ ;_ * &quot;-&quot;??_ \ [$€-1]_ ;_ @_ "/>
    <numFmt numFmtId="181" formatCode="#,##0.00&quot; &quot;[$€-40C];[Red]&quot;-&quot;#,##0.00&quot; &quot;[$€-40C]"/>
    <numFmt numFmtId="182" formatCode="_-* #,##0_-;\-* #,##0_-;_-* &quot;-&quot;??_-;_-@_-"/>
    <numFmt numFmtId="183" formatCode="[$-40C]d\ mmmm\ yyyy"/>
    <numFmt numFmtId="184" formatCode="_-* #,##0.0\ &quot;€&quot;_-;\-* #,##0.0\ &quot;€&quot;_-;_-* &quot;-&quot;??\ &quot;€&quot;_-;_-@_-"/>
    <numFmt numFmtId="185" formatCode="_-* #,##0.00\ [$€-1]_-;\-* #,##0.00\ [$€-1]_-;_-* &quot;-&quot;??\ [$€-1]_-;_-@"/>
    <numFmt numFmtId="186" formatCode="d/m/yyyy"/>
  </numFmts>
  <fonts count="90" x14ac:knownFonts="1">
    <font>
      <sz val="10"/>
      <name val="Verdana"/>
    </font>
    <font>
      <b/>
      <sz val="10"/>
      <name val="Verdana"/>
      <family val="2"/>
    </font>
    <font>
      <sz val="10"/>
      <name val="Verdana"/>
      <family val="2"/>
    </font>
    <font>
      <b/>
      <i/>
      <sz val="10"/>
      <name val="Verdana"/>
      <family val="2"/>
    </font>
    <font>
      <sz val="10"/>
      <color indexed="10"/>
      <name val="Verdana"/>
      <family val="2"/>
    </font>
    <font>
      <b/>
      <u/>
      <sz val="10"/>
      <color indexed="10"/>
      <name val="Verdana"/>
      <family val="2"/>
    </font>
    <font>
      <b/>
      <sz val="10"/>
      <color indexed="10"/>
      <name val="Verdana"/>
      <family val="2"/>
    </font>
    <font>
      <b/>
      <sz val="10"/>
      <color indexed="8"/>
      <name val="Verdana"/>
      <family val="2"/>
    </font>
    <font>
      <b/>
      <i/>
      <sz val="10"/>
      <color indexed="8"/>
      <name val="Verdana"/>
      <family val="2"/>
    </font>
    <font>
      <sz val="10"/>
      <color indexed="8"/>
      <name val="Verdana"/>
      <family val="2"/>
    </font>
    <font>
      <u/>
      <sz val="10"/>
      <color indexed="12"/>
      <name val="Verdana"/>
      <family val="2"/>
    </font>
    <font>
      <u/>
      <sz val="10"/>
      <name val="Verdana"/>
      <family val="2"/>
    </font>
    <font>
      <i/>
      <sz val="8"/>
      <name val="Verdana"/>
      <family val="2"/>
    </font>
    <font>
      <sz val="10"/>
      <name val="Verdana"/>
      <family val="2"/>
    </font>
    <font>
      <u/>
      <sz val="10"/>
      <color indexed="12"/>
      <name val="Verdana"/>
      <family val="2"/>
    </font>
    <font>
      <sz val="10"/>
      <name val="Arial"/>
      <family val="2"/>
    </font>
    <font>
      <u/>
      <sz val="10"/>
      <color indexed="12"/>
      <name val="Arial"/>
      <family val="2"/>
    </font>
    <font>
      <sz val="10"/>
      <name val="Verdana"/>
      <family val="2"/>
    </font>
    <font>
      <u/>
      <sz val="10"/>
      <color theme="11"/>
      <name val="Verdana"/>
      <family val="2"/>
    </font>
    <font>
      <sz val="10"/>
      <name val="Verdana"/>
      <family val="2"/>
    </font>
    <font>
      <sz val="10"/>
      <color indexed="9"/>
      <name val="Verdana"/>
      <family val="2"/>
    </font>
    <font>
      <sz val="12"/>
      <name val="Verdana"/>
      <family val="2"/>
    </font>
    <font>
      <sz val="12"/>
      <color indexed="8"/>
      <name val="Verdana"/>
      <family val="2"/>
    </font>
    <font>
      <b/>
      <sz val="12"/>
      <name val="Verdana"/>
      <family val="2"/>
    </font>
    <font>
      <b/>
      <sz val="12"/>
      <color indexed="8"/>
      <name val="Verdana"/>
      <family val="2"/>
    </font>
    <font>
      <sz val="11"/>
      <color indexed="8"/>
      <name val="Verdana"/>
      <family val="2"/>
    </font>
    <font>
      <b/>
      <i/>
      <sz val="12"/>
      <name val="Verdana"/>
      <family val="2"/>
    </font>
    <font>
      <b/>
      <sz val="10"/>
      <name val="Arial"/>
      <family val="2"/>
    </font>
    <font>
      <b/>
      <sz val="9"/>
      <name val="Arial"/>
      <family val="2"/>
    </font>
    <font>
      <sz val="7"/>
      <name val="Arial"/>
      <family val="2"/>
    </font>
    <font>
      <sz val="9"/>
      <name val="Arial"/>
      <family val="2"/>
    </font>
    <font>
      <sz val="8"/>
      <name val="Arial"/>
      <family val="2"/>
    </font>
    <font>
      <b/>
      <sz val="8"/>
      <name val="Arial"/>
      <family val="2"/>
    </font>
    <font>
      <sz val="6"/>
      <name val="Arial"/>
      <family val="2"/>
    </font>
    <font>
      <b/>
      <sz val="28"/>
      <name val="Arial"/>
      <family val="2"/>
    </font>
    <font>
      <b/>
      <i/>
      <sz val="8"/>
      <color indexed="8"/>
      <name val="Tahoma"/>
      <family val="2"/>
    </font>
    <font>
      <b/>
      <i/>
      <sz val="12"/>
      <color indexed="8"/>
      <name val="Tahoma"/>
      <family val="2"/>
    </font>
    <font>
      <i/>
      <sz val="12"/>
      <color indexed="8"/>
      <name val="Tahoma"/>
      <family val="2"/>
    </font>
    <font>
      <b/>
      <u/>
      <sz val="12"/>
      <name val="Tahoma"/>
      <family val="2"/>
    </font>
    <font>
      <b/>
      <sz val="12"/>
      <name val="Tahoma"/>
      <family val="2"/>
    </font>
    <font>
      <sz val="12"/>
      <name val="Tahoma"/>
      <family val="2"/>
    </font>
    <font>
      <b/>
      <u/>
      <sz val="14"/>
      <name val="Arial"/>
      <family val="2"/>
    </font>
    <font>
      <b/>
      <sz val="12"/>
      <name val="Arial"/>
      <family val="2"/>
    </font>
    <font>
      <sz val="12"/>
      <name val="Arial"/>
      <family val="2"/>
    </font>
    <font>
      <b/>
      <sz val="13"/>
      <name val="Arial"/>
      <family val="2"/>
    </font>
    <font>
      <b/>
      <sz val="13"/>
      <color rgb="FFFF0000"/>
      <name val="Arial"/>
      <family val="2"/>
    </font>
    <font>
      <i/>
      <sz val="12"/>
      <color indexed="8"/>
      <name val="Verdana"/>
      <family val="2"/>
    </font>
    <font>
      <b/>
      <i/>
      <sz val="12"/>
      <color indexed="8"/>
      <name val="Verdana"/>
      <family val="2"/>
    </font>
    <font>
      <b/>
      <u/>
      <sz val="12"/>
      <name val="Verdana"/>
      <family val="2"/>
    </font>
    <font>
      <b/>
      <sz val="12"/>
      <color indexed="10"/>
      <name val="Verdana"/>
      <family val="2"/>
    </font>
    <font>
      <b/>
      <u/>
      <sz val="12"/>
      <color indexed="10"/>
      <name val="Verdana"/>
      <family val="2"/>
    </font>
    <font>
      <b/>
      <sz val="12"/>
      <color theme="0" tint="-0.249977111117893"/>
      <name val="Verdana"/>
      <family val="2"/>
    </font>
    <font>
      <sz val="11"/>
      <name val="Verdana"/>
      <family val="2"/>
    </font>
    <font>
      <b/>
      <sz val="11"/>
      <name val="Verdana"/>
      <family val="2"/>
    </font>
    <font>
      <b/>
      <i/>
      <sz val="16"/>
      <color theme="1"/>
      <name val="Arial"/>
      <family val="2"/>
    </font>
    <font>
      <sz val="11"/>
      <color theme="1"/>
      <name val="Arial"/>
      <family val="2"/>
    </font>
    <font>
      <b/>
      <i/>
      <u/>
      <sz val="11"/>
      <color theme="1"/>
      <name val="Arial"/>
      <family val="2"/>
    </font>
    <font>
      <b/>
      <i/>
      <sz val="12"/>
      <color rgb="FFFF0000"/>
      <name val="Verdana"/>
      <family val="2"/>
    </font>
    <font>
      <sz val="8"/>
      <name val="Verdana"/>
    </font>
    <font>
      <sz val="14"/>
      <name val="Verdana"/>
    </font>
    <font>
      <b/>
      <sz val="14"/>
      <name val="Verdana"/>
    </font>
    <font>
      <b/>
      <u/>
      <sz val="12"/>
      <color rgb="FFFF0000"/>
      <name val="Verdana"/>
      <family val="2"/>
    </font>
    <font>
      <b/>
      <sz val="12"/>
      <color rgb="FFFF0000"/>
      <name val="Verdana"/>
      <family val="2"/>
    </font>
    <font>
      <sz val="12"/>
      <color indexed="10"/>
      <name val="Verdana"/>
      <family val="2"/>
    </font>
    <font>
      <u/>
      <sz val="10"/>
      <color theme="10"/>
      <name val="Verdana"/>
    </font>
    <font>
      <sz val="10"/>
      <name val="Verdana"/>
    </font>
    <font>
      <b/>
      <u/>
      <sz val="11"/>
      <name val="Verdana"/>
      <family val="2"/>
    </font>
    <font>
      <b/>
      <sz val="12"/>
      <color theme="1"/>
      <name val="Verdana"/>
      <family val="2"/>
    </font>
    <font>
      <sz val="10"/>
      <color theme="1"/>
      <name val="Verdana"/>
      <family val="2"/>
    </font>
    <font>
      <b/>
      <sz val="10"/>
      <color theme="1"/>
      <name val="Verdana"/>
      <family val="2"/>
    </font>
    <font>
      <i/>
      <sz val="10"/>
      <color theme="1"/>
      <name val="Verdana"/>
      <family val="2"/>
    </font>
    <font>
      <u/>
      <sz val="10"/>
      <color rgb="FF0000FF"/>
      <name val="Verdana"/>
      <family val="2"/>
    </font>
    <font>
      <i/>
      <sz val="10"/>
      <name val="Verdana"/>
      <family val="2"/>
    </font>
    <font>
      <b/>
      <sz val="10"/>
      <color rgb="FF000000"/>
      <name val="Verdana"/>
      <family val="2"/>
    </font>
    <font>
      <sz val="12"/>
      <color theme="1"/>
      <name val="Verdana"/>
      <family val="2"/>
    </font>
    <font>
      <sz val="10"/>
      <color rgb="FF000000"/>
      <name val="Calibri"/>
      <family val="2"/>
      <scheme val="minor"/>
    </font>
    <font>
      <b/>
      <i/>
      <sz val="12"/>
      <color theme="1"/>
      <name val="Verdana"/>
      <family val="2"/>
    </font>
    <font>
      <b/>
      <sz val="12"/>
      <color rgb="FF000000"/>
      <name val="Verdana"/>
      <family val="2"/>
    </font>
    <font>
      <b/>
      <i/>
      <sz val="12"/>
      <color rgb="FF000000"/>
      <name val="Verdana"/>
      <family val="2"/>
    </font>
    <font>
      <i/>
      <sz val="12"/>
      <color rgb="FF000000"/>
      <name val="Verdana"/>
      <family val="2"/>
    </font>
    <font>
      <b/>
      <u/>
      <sz val="12"/>
      <color theme="1"/>
      <name val="Verdana"/>
      <family val="2"/>
    </font>
    <font>
      <sz val="20"/>
      <color rgb="FF000000"/>
      <name val="Tahoma"/>
      <family val="2"/>
    </font>
    <font>
      <sz val="12"/>
      <color rgb="FF000000"/>
      <name val="Arial"/>
      <family val="2"/>
    </font>
    <font>
      <b/>
      <sz val="12"/>
      <color rgb="FF000000"/>
      <name val="Arial"/>
      <family val="2"/>
    </font>
    <font>
      <b/>
      <sz val="11"/>
      <color rgb="FF000000"/>
      <name val="Arial"/>
      <family val="2"/>
    </font>
    <font>
      <b/>
      <u/>
      <sz val="11"/>
      <color rgb="FF000000"/>
      <name val="Arial"/>
      <family val="2"/>
    </font>
    <font>
      <sz val="9"/>
      <color rgb="FF000000"/>
      <name val="Arial"/>
      <family val="2"/>
    </font>
    <font>
      <b/>
      <i/>
      <sz val="12"/>
      <color rgb="FF000000"/>
      <name val="Arial"/>
      <family val="2"/>
    </font>
    <font>
      <sz val="10"/>
      <color rgb="FF000000"/>
      <name val="Verdana"/>
      <family val="2"/>
    </font>
    <font>
      <b/>
      <sz val="9"/>
      <name val="Verdana"/>
      <family val="2"/>
    </font>
  </fonts>
  <fills count="25">
    <fill>
      <patternFill patternType="none"/>
    </fill>
    <fill>
      <patternFill patternType="gray125"/>
    </fill>
    <fill>
      <patternFill patternType="solid">
        <fgColor indexed="13"/>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23"/>
        <bgColor indexed="64"/>
      </patternFill>
    </fill>
    <fill>
      <patternFill patternType="solid">
        <fgColor theme="5" tint="0.79998168889431442"/>
        <bgColor indexed="26"/>
      </patternFill>
    </fill>
    <fill>
      <patternFill patternType="solid">
        <fgColor indexed="8"/>
        <bgColor indexed="58"/>
      </patternFill>
    </fill>
    <fill>
      <patternFill patternType="solid">
        <fgColor theme="3" tint="0.79998168889431442"/>
        <bgColor indexed="44"/>
      </patternFill>
    </fill>
    <fill>
      <patternFill patternType="solid">
        <fgColor indexed="13"/>
        <bgColor indexed="34"/>
      </patternFill>
    </fill>
    <fill>
      <patternFill patternType="solid">
        <fgColor theme="3" tint="0.79998168889431442"/>
        <bgColor indexed="64"/>
      </patternFill>
    </fill>
    <fill>
      <patternFill patternType="solid">
        <fgColor theme="0" tint="-0.34998626667073579"/>
        <bgColor indexed="26"/>
      </patternFill>
    </fill>
    <fill>
      <patternFill patternType="solid">
        <fgColor theme="0" tint="-0.249977111117893"/>
        <bgColor indexed="64"/>
      </patternFill>
    </fill>
    <fill>
      <patternFill patternType="solid">
        <fgColor rgb="FFF2DCDB"/>
        <bgColor rgb="FF000000"/>
      </patternFill>
    </fill>
    <fill>
      <patternFill patternType="solid">
        <fgColor rgb="FF9966FF"/>
        <bgColor rgb="FF9966FF"/>
      </patternFill>
    </fill>
    <fill>
      <patternFill patternType="solid">
        <fgColor theme="0" tint="-0.14999847407452621"/>
        <bgColor indexed="64"/>
      </patternFill>
    </fill>
    <fill>
      <patternFill patternType="solid">
        <fgColor rgb="FF8DB3E2"/>
        <bgColor rgb="FF8DB3E2"/>
      </patternFill>
    </fill>
    <fill>
      <patternFill patternType="solid">
        <fgColor rgb="FFBFBFBF"/>
        <bgColor rgb="FFBFBFBF"/>
      </patternFill>
    </fill>
    <fill>
      <patternFill patternType="solid">
        <fgColor rgb="FFF2DBDB"/>
        <bgColor rgb="FFF2DBDB"/>
      </patternFill>
    </fill>
    <fill>
      <patternFill patternType="solid">
        <fgColor rgb="FFFFFF00"/>
        <bgColor rgb="FFFFFF00"/>
      </patternFill>
    </fill>
    <fill>
      <patternFill patternType="solid">
        <fgColor theme="0"/>
        <bgColor theme="0"/>
      </patternFill>
    </fill>
    <fill>
      <patternFill patternType="solid">
        <fgColor theme="1"/>
        <bgColor theme="1"/>
      </patternFill>
    </fill>
  </fills>
  <borders count="239">
    <border>
      <left/>
      <right/>
      <top/>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medium">
        <color auto="1"/>
      </right>
      <top style="medium">
        <color auto="1"/>
      </top>
      <bottom style="medium">
        <color indexed="8"/>
      </bottom>
      <diagonal/>
    </border>
    <border>
      <left/>
      <right/>
      <top style="medium">
        <color auto="1"/>
      </top>
      <bottom style="medium">
        <color indexed="8"/>
      </bottom>
      <diagonal/>
    </border>
    <border>
      <left style="medium">
        <color indexed="8"/>
      </left>
      <right/>
      <top style="medium">
        <color auto="1"/>
      </top>
      <bottom style="medium">
        <color indexed="8"/>
      </bottom>
      <diagonal/>
    </border>
    <border>
      <left style="thin">
        <color indexed="8"/>
      </left>
      <right style="medium">
        <color indexed="8"/>
      </right>
      <top style="medium">
        <color auto="1"/>
      </top>
      <bottom style="medium">
        <color indexed="8"/>
      </bottom>
      <diagonal/>
    </border>
    <border>
      <left style="medium">
        <color indexed="8"/>
      </left>
      <right style="thin">
        <color indexed="8"/>
      </right>
      <top style="medium">
        <color auto="1"/>
      </top>
      <bottom style="medium">
        <color indexed="8"/>
      </bottom>
      <diagonal/>
    </border>
    <border>
      <left style="medium">
        <color indexed="8"/>
      </left>
      <right/>
      <top/>
      <bottom style="medium">
        <color indexed="8"/>
      </bottom>
      <diagonal/>
    </border>
    <border>
      <left/>
      <right style="medium">
        <color auto="1"/>
      </right>
      <top style="thin">
        <color indexed="8"/>
      </top>
      <bottom style="medium">
        <color auto="1"/>
      </bottom>
      <diagonal/>
    </border>
    <border>
      <left/>
      <right style="thin">
        <color indexed="8"/>
      </right>
      <top style="thin">
        <color indexed="8"/>
      </top>
      <bottom style="medium">
        <color auto="1"/>
      </bottom>
      <diagonal/>
    </border>
    <border>
      <left style="thin">
        <color indexed="8"/>
      </left>
      <right style="medium">
        <color auto="1"/>
      </right>
      <top/>
      <bottom style="thin">
        <color indexed="8"/>
      </bottom>
      <diagonal/>
    </border>
    <border>
      <left style="thin">
        <color indexed="8"/>
      </left>
      <right style="thin">
        <color indexed="8"/>
      </right>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medium">
        <color auto="1"/>
      </bottom>
      <diagonal/>
    </border>
    <border>
      <left style="thin">
        <color auto="1"/>
      </left>
      <right style="thin">
        <color auto="1"/>
      </right>
      <top style="thin">
        <color indexed="8"/>
      </top>
      <bottom/>
      <diagonal/>
    </border>
    <border>
      <left style="medium">
        <color auto="1"/>
      </left>
      <right style="thin">
        <color auto="1"/>
      </right>
      <top style="thin">
        <color indexed="8"/>
      </top>
      <bottom/>
      <diagonal/>
    </border>
    <border>
      <left style="thin">
        <color indexed="8"/>
      </left>
      <right style="thin">
        <color indexed="8"/>
      </right>
      <top style="thin">
        <color indexed="8"/>
      </top>
      <bottom/>
      <diagonal/>
    </border>
    <border>
      <left style="thin">
        <color indexed="8"/>
      </left>
      <right style="medium">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indexed="8"/>
      </top>
      <bottom style="thin">
        <color indexed="8"/>
      </bottom>
      <diagonal/>
    </border>
    <border>
      <left style="medium">
        <color auto="1"/>
      </left>
      <right style="thin">
        <color auto="1"/>
      </right>
      <top style="thin">
        <color indexed="8"/>
      </top>
      <bottom style="thin">
        <color indexed="8"/>
      </bottom>
      <diagonal/>
    </border>
    <border diagonalUp="1" diagonalDown="1">
      <left style="thin">
        <color indexed="8"/>
      </left>
      <right style="medium">
        <color auto="1"/>
      </right>
      <top style="thin">
        <color indexed="8"/>
      </top>
      <bottom style="thin">
        <color indexed="8"/>
      </bottom>
      <diagonal style="thin">
        <color indexed="8"/>
      </diagonal>
    </border>
    <border diagonalUp="1" diagonalDown="1">
      <left style="thin">
        <color indexed="8"/>
      </left>
      <right style="thin">
        <color indexed="8"/>
      </right>
      <top style="thin">
        <color indexed="8"/>
      </top>
      <bottom style="thin">
        <color indexed="8"/>
      </bottom>
      <diagonal style="thin">
        <color indexed="8"/>
      </diagonal>
    </border>
    <border diagonalUp="1" diagonalDown="1">
      <left style="thin">
        <color auto="1"/>
      </left>
      <right style="thin">
        <color indexed="8"/>
      </right>
      <top style="thin">
        <color indexed="8"/>
      </top>
      <bottom style="thin">
        <color indexed="8"/>
      </bottom>
      <diagonal style="thin">
        <color indexed="8"/>
      </diagonal>
    </border>
    <border diagonalUp="1" diagonalDown="1">
      <left style="thin">
        <color auto="1"/>
      </left>
      <right style="thin">
        <color auto="1"/>
      </right>
      <top style="thin">
        <color indexed="8"/>
      </top>
      <bottom style="thin">
        <color indexed="8"/>
      </bottom>
      <diagonal style="thin">
        <color indexed="8"/>
      </diagonal>
    </border>
    <border diagonalUp="1" diagonalDown="1">
      <left style="medium">
        <color auto="1"/>
      </left>
      <right style="thin">
        <color auto="1"/>
      </right>
      <top style="thin">
        <color indexed="8"/>
      </top>
      <bottom style="thin">
        <color indexed="8"/>
      </bottom>
      <diagonal style="thin">
        <color indexed="8"/>
      </diagonal>
    </border>
    <border>
      <left style="medium">
        <color auto="1"/>
      </left>
      <right style="thin">
        <color indexed="8"/>
      </right>
      <top/>
      <bottom style="thin">
        <color indexed="8"/>
      </bottom>
      <diagonal/>
    </border>
    <border diagonalUp="1" diagonalDown="1">
      <left style="thin">
        <color indexed="8"/>
      </left>
      <right style="medium">
        <color auto="1"/>
      </right>
      <top style="thin">
        <color indexed="8"/>
      </top>
      <bottom style="thin">
        <color indexed="8"/>
      </bottom>
      <diagonal style="hair">
        <color indexed="8"/>
      </diagonal>
    </border>
    <border>
      <left style="medium">
        <color auto="1"/>
      </left>
      <right/>
      <top/>
      <bottom/>
      <diagonal/>
    </border>
    <border>
      <left style="thin">
        <color indexed="8"/>
      </left>
      <right style="thin">
        <color indexed="8"/>
      </right>
      <top/>
      <bottom/>
      <diagonal/>
    </border>
    <border>
      <left style="medium">
        <color auto="1"/>
      </left>
      <right style="thin">
        <color indexed="8"/>
      </right>
      <top style="thin">
        <color indexed="8"/>
      </top>
      <bottom style="thin">
        <color auto="1"/>
      </bottom>
      <diagonal/>
    </border>
    <border>
      <left/>
      <right style="medium">
        <color auto="1"/>
      </right>
      <top/>
      <bottom/>
      <diagonal/>
    </border>
    <border>
      <left style="thin">
        <color auto="1"/>
      </left>
      <right style="thin">
        <color indexed="8"/>
      </right>
      <top/>
      <bottom style="thin">
        <color indexed="8"/>
      </bottom>
      <diagonal/>
    </border>
    <border>
      <left style="medium">
        <color auto="1"/>
      </left>
      <right/>
      <top/>
      <bottom style="thin">
        <color indexed="8"/>
      </bottom>
      <diagonal/>
    </border>
    <border>
      <left style="hair">
        <color indexed="8"/>
      </left>
      <right/>
      <top/>
      <bottom style="thin">
        <color indexed="8"/>
      </bottom>
      <diagonal/>
    </border>
    <border>
      <left style="hair">
        <color indexed="8"/>
      </left>
      <right/>
      <top/>
      <bottom/>
      <diagonal/>
    </border>
    <border>
      <left style="medium">
        <color auto="1"/>
      </left>
      <right style="thin">
        <color indexed="8"/>
      </right>
      <top/>
      <bottom/>
      <diagonal/>
    </border>
    <border>
      <left/>
      <right/>
      <top style="medium">
        <color auto="1"/>
      </top>
      <bottom style="thin">
        <color indexed="8"/>
      </bottom>
      <diagonal/>
    </border>
    <border>
      <left style="medium">
        <color auto="1"/>
      </left>
      <right style="thin">
        <color indexed="8"/>
      </right>
      <top style="medium">
        <color auto="1"/>
      </top>
      <bottom style="thin">
        <color indexed="8"/>
      </bottom>
      <diagonal/>
    </border>
    <border>
      <left/>
      <right/>
      <top style="thin">
        <color indexed="8"/>
      </top>
      <bottom style="medium">
        <color auto="1"/>
      </bottom>
      <diagonal/>
    </border>
    <border>
      <left style="thin">
        <color indexed="8"/>
      </left>
      <right/>
      <top style="thin">
        <color indexed="8"/>
      </top>
      <bottom style="medium">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indexed="8"/>
      </bottom>
      <diagonal/>
    </border>
    <border>
      <left style="thin">
        <color auto="1"/>
      </left>
      <right/>
      <top style="thin">
        <color indexed="8"/>
      </top>
      <bottom style="thin">
        <color indexed="8"/>
      </bottom>
      <diagonal/>
    </border>
    <border diagonalUp="1" diagonalDown="1">
      <left style="thin">
        <color auto="1"/>
      </left>
      <right/>
      <top style="thin">
        <color indexed="8"/>
      </top>
      <bottom style="thin">
        <color indexed="8"/>
      </bottom>
      <diagonal style="thin">
        <color indexed="8"/>
      </diagonal>
    </border>
    <border>
      <left style="thin">
        <color auto="1"/>
      </left>
      <right/>
      <top style="thin">
        <color indexed="8"/>
      </top>
      <bottom/>
      <diagonal/>
    </border>
    <border>
      <left style="medium">
        <color auto="1"/>
      </left>
      <right style="thin">
        <color auto="1"/>
      </right>
      <top style="thin">
        <color auto="1"/>
      </top>
      <bottom/>
      <diagonal/>
    </border>
    <border>
      <left/>
      <right style="medium">
        <color auto="1"/>
      </right>
      <top style="thin">
        <color auto="1"/>
      </top>
      <bottom style="medium">
        <color auto="1"/>
      </bottom>
      <diagonal/>
    </border>
    <border diagonalUp="1" diagonalDown="1">
      <left style="thin">
        <color auto="1"/>
      </left>
      <right style="medium">
        <color auto="1"/>
      </right>
      <top style="thin">
        <color auto="1"/>
      </top>
      <bottom style="thin">
        <color auto="1"/>
      </bottom>
      <diagonal style="thin">
        <color auto="1"/>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style="medium">
        <color indexed="64"/>
      </top>
      <bottom style="thin">
        <color auto="1"/>
      </bottom>
      <diagonal/>
    </border>
    <border>
      <left style="medium">
        <color auto="1"/>
      </left>
      <right/>
      <top style="hair">
        <color auto="1"/>
      </top>
      <bottom style="thin">
        <color auto="1"/>
      </bottom>
      <diagonal/>
    </border>
    <border>
      <left style="medium">
        <color indexed="64"/>
      </left>
      <right style="thin">
        <color auto="1"/>
      </right>
      <top style="hair">
        <color auto="1"/>
      </top>
      <bottom style="thin">
        <color auto="1"/>
      </bottom>
      <diagonal/>
    </border>
    <border>
      <left style="medium">
        <color indexed="64"/>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auto="1"/>
      </right>
      <top style="medium">
        <color auto="1"/>
      </top>
      <bottom style="medium">
        <color auto="1"/>
      </bottom>
      <diagonal/>
    </border>
    <border>
      <left/>
      <right style="thin">
        <color auto="1"/>
      </right>
      <top style="medium">
        <color indexed="64"/>
      </top>
      <bottom style="medium">
        <color indexed="64"/>
      </bottom>
      <diagonal/>
    </border>
    <border>
      <left style="medium">
        <color indexed="64"/>
      </left>
      <right style="medium">
        <color auto="1"/>
      </right>
      <top/>
      <bottom style="medium">
        <color auto="1"/>
      </bottom>
      <diagonal/>
    </border>
    <border diagonalUp="1" diagonalDown="1">
      <left style="thin">
        <color auto="1"/>
      </left>
      <right style="thin">
        <color auto="1"/>
      </right>
      <top style="thin">
        <color auto="1"/>
      </top>
      <bottom/>
      <diagonal style="thin">
        <color auto="1"/>
      </diagonal>
    </border>
    <border diagonalUp="1" diagonalDown="1">
      <left style="thin">
        <color auto="1"/>
      </left>
      <right style="medium">
        <color auto="1"/>
      </right>
      <top style="thin">
        <color auto="1"/>
      </top>
      <bottom/>
      <diagonal style="thin">
        <color auto="1"/>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auto="1"/>
      </left>
      <right style="thin">
        <color auto="1"/>
      </right>
      <top style="medium">
        <color auto="1"/>
      </top>
      <bottom/>
      <diagonal/>
    </border>
    <border>
      <left/>
      <right style="medium">
        <color indexed="64"/>
      </right>
      <top style="medium">
        <color indexed="64"/>
      </top>
      <bottom style="thin">
        <color auto="1"/>
      </bottom>
      <diagonal/>
    </border>
    <border>
      <left/>
      <right style="medium">
        <color auto="1"/>
      </right>
      <top style="hair">
        <color auto="1"/>
      </top>
      <bottom style="thin">
        <color auto="1"/>
      </bottom>
      <diagonal/>
    </border>
    <border>
      <left/>
      <right style="medium">
        <color auto="1"/>
      </right>
      <top/>
      <bottom style="hair">
        <color auto="1"/>
      </bottom>
      <diagonal/>
    </border>
    <border>
      <left/>
      <right style="medium">
        <color auto="1"/>
      </right>
      <top style="hair">
        <color auto="1"/>
      </top>
      <bottom style="medium">
        <color auto="1"/>
      </bottom>
      <diagonal/>
    </border>
    <border>
      <left style="medium">
        <color auto="1"/>
      </left>
      <right/>
      <top style="medium">
        <color indexed="64"/>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auto="1"/>
      </left>
      <right style="thin">
        <color rgb="FF000000"/>
      </right>
      <top/>
      <bottom style="thin">
        <color rgb="FF000000"/>
      </bottom>
      <diagonal/>
    </border>
    <border>
      <left style="thin">
        <color rgb="FF000000"/>
      </left>
      <right style="medium">
        <color indexed="64"/>
      </right>
      <top/>
      <bottom/>
      <diagonal/>
    </border>
    <border>
      <left style="medium">
        <color auto="1"/>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medium">
        <color auto="1"/>
      </left>
      <right style="thin">
        <color rgb="FF000000"/>
      </right>
      <top style="thin">
        <color rgb="FF000000"/>
      </top>
      <bottom style="medium">
        <color auto="1"/>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indexed="64"/>
      </left>
      <right style="thin">
        <color auto="1"/>
      </right>
      <top style="medium">
        <color indexed="64"/>
      </top>
      <bottom style="thin">
        <color indexed="64"/>
      </bottom>
      <diagonal style="thin">
        <color auto="1"/>
      </diagonal>
    </border>
    <border diagonalUp="1" diagonalDown="1">
      <left style="thin">
        <color indexed="64"/>
      </left>
      <right style="thin">
        <color auto="1"/>
      </right>
      <top style="thin">
        <color indexed="64"/>
      </top>
      <bottom style="thin">
        <color indexed="64"/>
      </bottom>
      <diagonal style="thin">
        <color auto="1"/>
      </diagonal>
    </border>
    <border>
      <left style="thin">
        <color auto="1"/>
      </left>
      <right style="medium">
        <color auto="1"/>
      </right>
      <top/>
      <bottom/>
      <diagonal/>
    </border>
    <border>
      <left style="medium">
        <color auto="1"/>
      </left>
      <right/>
      <top/>
      <bottom style="medium">
        <color auto="1"/>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auto="1"/>
      </right>
      <top/>
      <bottom style="medium">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auto="1"/>
      </left>
      <right/>
      <top/>
      <bottom style="medium">
        <color indexed="64"/>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right/>
      <top style="hair">
        <color auto="1"/>
      </top>
      <bottom style="thin">
        <color auto="1"/>
      </bottom>
      <diagonal/>
    </border>
    <border>
      <left/>
      <right/>
      <top style="hair">
        <color auto="1"/>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auto="1"/>
      </left>
      <right style="thin">
        <color indexed="8"/>
      </right>
      <top style="thin">
        <color indexed="8"/>
      </top>
      <bottom/>
      <diagonal/>
    </border>
    <border>
      <left style="thin">
        <color indexed="8"/>
      </left>
      <right style="medium">
        <color auto="1"/>
      </right>
      <top style="thin">
        <color indexed="8"/>
      </top>
      <bottom/>
      <diagonal/>
    </border>
    <border>
      <left style="medium">
        <color auto="1"/>
      </left>
      <right style="thin">
        <color indexed="8"/>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medium">
        <color indexed="64"/>
      </bottom>
      <diagonal/>
    </border>
    <border>
      <left/>
      <right/>
      <top style="medium">
        <color auto="1"/>
      </top>
      <bottom style="thin">
        <color indexed="8"/>
      </bottom>
      <diagonal/>
    </border>
    <border diagonalUp="1" diagonalDown="1">
      <left style="thin">
        <color indexed="8"/>
      </left>
      <right/>
      <top style="thin">
        <color indexed="8"/>
      </top>
      <bottom style="thin">
        <color indexed="8"/>
      </bottom>
      <diagonal style="thin">
        <color indexed="8"/>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hair">
        <color indexed="8"/>
      </right>
      <top/>
      <bottom/>
      <diagonal/>
    </border>
    <border>
      <left style="thin">
        <color indexed="8"/>
      </left>
      <right style="medium">
        <color indexed="64"/>
      </right>
      <top/>
      <bottom/>
      <diagonal/>
    </border>
    <border diagonalUp="1" diagonalDown="1">
      <left style="medium">
        <color indexed="64"/>
      </left>
      <right style="thin">
        <color indexed="8"/>
      </right>
      <top style="thin">
        <color indexed="8"/>
      </top>
      <bottom style="thin">
        <color indexed="8"/>
      </bottom>
      <diagonal style="thin">
        <color indexed="8"/>
      </diagonal>
    </border>
    <border>
      <left style="medium">
        <color indexed="64"/>
      </left>
      <right style="thin">
        <color indexed="8"/>
      </right>
      <top style="thin">
        <color indexed="8"/>
      </top>
      <bottom style="medium">
        <color indexed="64"/>
      </bottom>
      <diagonal/>
    </border>
    <border>
      <left style="medium">
        <color auto="1"/>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medium">
        <color auto="1"/>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auto="1"/>
      </left>
      <right style="medium">
        <color auto="1"/>
      </right>
      <top/>
      <bottom style="thin">
        <color rgb="FF000000"/>
      </bottom>
      <diagonal/>
    </border>
    <border>
      <left style="thin">
        <color rgb="FF000000"/>
      </left>
      <right style="thin">
        <color rgb="FF000000"/>
      </right>
      <top/>
      <bottom style="thin">
        <color rgb="FF000000"/>
      </bottom>
      <diagonal/>
    </border>
    <border>
      <left style="medium">
        <color auto="1"/>
      </left>
      <right style="medium">
        <color auto="1"/>
      </right>
      <top style="thin">
        <color rgb="FF000000"/>
      </top>
      <bottom style="thin">
        <color rgb="FF000000"/>
      </bottom>
      <diagonal/>
    </border>
    <border>
      <left style="medium">
        <color auto="1"/>
      </left>
      <right style="medium">
        <color auto="1"/>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auto="1"/>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style="medium">
        <color indexed="64"/>
      </right>
      <top style="medium">
        <color indexed="64"/>
      </top>
      <bottom style="thin">
        <color rgb="FF000000"/>
      </bottom>
      <diagonal/>
    </border>
  </borders>
  <cellStyleXfs count="236">
    <xf numFmtId="0" fontId="0" fillId="0" borderId="0"/>
    <xf numFmtId="0" fontId="13" fillId="0" borderId="0"/>
    <xf numFmtId="44"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xf numFmtId="0" fontId="16" fillId="0" borderId="0" applyNumberFormat="0" applyFill="0" applyBorder="0" applyAlignment="0" applyProtection="0">
      <alignment vertical="top"/>
      <protection locked="0"/>
    </xf>
    <xf numFmtId="0" fontId="17"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44" fontId="19"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 fillId="0" borderId="0"/>
    <xf numFmtId="44" fontId="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44" fontId="2" fillId="0" borderId="0" applyFont="0" applyFill="0" applyBorder="0" applyAlignment="0" applyProtection="0"/>
    <xf numFmtId="0" fontId="2"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0"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54" fillId="0" borderId="0">
      <alignment horizontal="center"/>
    </xf>
    <xf numFmtId="0" fontId="54" fillId="0" borderId="0">
      <alignment horizontal="center" textRotation="90"/>
    </xf>
    <xf numFmtId="0" fontId="55" fillId="0" borderId="0"/>
    <xf numFmtId="0" fontId="56" fillId="0" borderId="0"/>
    <xf numFmtId="181" fontId="56"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4" fillId="0" borderId="0" applyNumberFormat="0" applyFill="0" applyBorder="0" applyAlignment="0" applyProtection="0"/>
    <xf numFmtId="44" fontId="65" fillId="0" borderId="0" applyFont="0" applyFill="0" applyBorder="0" applyAlignment="0" applyProtection="0"/>
    <xf numFmtId="43" fontId="65" fillId="0" borderId="0" applyFont="0" applyFill="0" applyBorder="0" applyAlignment="0" applyProtection="0"/>
    <xf numFmtId="0" fontId="2" fillId="0" borderId="0"/>
    <xf numFmtId="0" fontId="75" fillId="0" borderId="0"/>
  </cellStyleXfs>
  <cellXfs count="987">
    <xf numFmtId="0" fontId="0" fillId="0" borderId="0" xfId="0"/>
    <xf numFmtId="0" fontId="2" fillId="3" borderId="0" xfId="120" applyFill="1" applyAlignment="1">
      <alignment horizontal="center" vertical="top" wrapText="1"/>
    </xf>
    <xf numFmtId="0" fontId="2" fillId="0" borderId="0" xfId="120" applyAlignment="1">
      <alignment vertical="center"/>
    </xf>
    <xf numFmtId="0" fontId="2" fillId="0" borderId="0" xfId="120" applyAlignment="1">
      <alignment horizontal="center" vertical="center"/>
    </xf>
    <xf numFmtId="0" fontId="2" fillId="3" borderId="0" xfId="120" applyFill="1" applyAlignment="1">
      <alignment vertical="center" wrapText="1"/>
    </xf>
    <xf numFmtId="0" fontId="2" fillId="3" borderId="0" xfId="120" applyFill="1" applyAlignment="1">
      <alignment horizontal="left" vertical="center" wrapText="1"/>
    </xf>
    <xf numFmtId="0" fontId="3" fillId="0" borderId="0" xfId="120" applyFont="1" applyAlignment="1">
      <alignment horizontal="center" vertical="center"/>
    </xf>
    <xf numFmtId="0" fontId="3" fillId="0" borderId="0" xfId="120" applyFont="1" applyAlignment="1">
      <alignment horizontal="center" vertical="center" wrapText="1"/>
    </xf>
    <xf numFmtId="164" fontId="2" fillId="0" borderId="0" xfId="120" applyNumberFormat="1" applyAlignment="1">
      <alignment horizontal="center" vertical="center"/>
    </xf>
    <xf numFmtId="0" fontId="2" fillId="0" borderId="0" xfId="120" applyAlignment="1">
      <alignment horizontal="left" vertical="center"/>
    </xf>
    <xf numFmtId="0" fontId="7" fillId="0" borderId="0" xfId="120" applyFont="1" applyAlignment="1">
      <alignment horizontal="left" vertical="center"/>
    </xf>
    <xf numFmtId="0" fontId="2" fillId="3" borderId="0" xfId="120" applyFill="1" applyAlignment="1">
      <alignment vertical="center"/>
    </xf>
    <xf numFmtId="0" fontId="7" fillId="0" borderId="25" xfId="120" applyFont="1" applyBorder="1" applyAlignment="1">
      <alignment horizontal="left" vertical="center"/>
    </xf>
    <xf numFmtId="0" fontId="9" fillId="0" borderId="0" xfId="120" applyFont="1" applyAlignment="1">
      <alignment horizontal="left" vertical="center" wrapText="1"/>
    </xf>
    <xf numFmtId="0" fontId="2" fillId="0" borderId="0" xfId="120" applyAlignment="1" applyProtection="1">
      <alignment vertical="center"/>
      <protection locked="0"/>
    </xf>
    <xf numFmtId="0" fontId="7" fillId="0" borderId="0" xfId="120" applyFont="1" applyAlignment="1">
      <alignment vertical="center"/>
    </xf>
    <xf numFmtId="0" fontId="4" fillId="0" borderId="0" xfId="120" applyFont="1" applyAlignment="1">
      <alignment horizontal="center" vertical="center"/>
    </xf>
    <xf numFmtId="0" fontId="4" fillId="0" borderId="0" xfId="120" applyFont="1" applyAlignment="1">
      <alignment vertical="center"/>
    </xf>
    <xf numFmtId="0" fontId="2" fillId="0" borderId="0" xfId="4" applyFont="1"/>
    <xf numFmtId="0" fontId="2" fillId="0" borderId="0" xfId="4" applyFont="1" applyAlignment="1">
      <alignment horizontal="center"/>
    </xf>
    <xf numFmtId="0" fontId="2" fillId="0" borderId="0" xfId="95" applyAlignment="1">
      <alignment vertical="center"/>
    </xf>
    <xf numFmtId="0" fontId="2" fillId="0" borderId="0" xfId="95" applyAlignment="1">
      <alignment horizontal="center" vertical="center"/>
    </xf>
    <xf numFmtId="16" fontId="2" fillId="0" borderId="10" xfId="95" applyNumberFormat="1" applyBorder="1" applyAlignment="1">
      <alignment horizontal="center" vertical="center"/>
    </xf>
    <xf numFmtId="0" fontId="2" fillId="0" borderId="11" xfId="95" applyBorder="1" applyAlignment="1">
      <alignment horizontal="center" vertical="center"/>
    </xf>
    <xf numFmtId="0" fontId="2" fillId="0" borderId="12" xfId="95" applyBorder="1" applyAlignment="1">
      <alignment horizontal="center" vertical="center"/>
    </xf>
    <xf numFmtId="0" fontId="2" fillId="0" borderId="31" xfId="95" applyBorder="1" applyAlignment="1">
      <alignment horizontal="center" vertical="center"/>
    </xf>
    <xf numFmtId="0" fontId="2" fillId="0" borderId="0" xfId="95" applyAlignment="1">
      <alignment horizontal="center" vertical="center" wrapText="1"/>
    </xf>
    <xf numFmtId="0" fontId="2" fillId="0" borderId="0" xfId="95" applyAlignment="1" applyProtection="1">
      <alignment horizontal="center" vertical="center"/>
      <protection locked="0"/>
    </xf>
    <xf numFmtId="0" fontId="2" fillId="0" borderId="16" xfId="95" applyBorder="1" applyAlignment="1">
      <alignment horizontal="center" vertical="center"/>
    </xf>
    <xf numFmtId="0" fontId="8" fillId="0" borderId="0" xfId="95" applyFont="1" applyAlignment="1">
      <alignment horizontal="left" vertical="center"/>
    </xf>
    <xf numFmtId="164" fontId="2" fillId="0" borderId="0" xfId="95" applyNumberFormat="1" applyAlignment="1">
      <alignment horizontal="center" vertical="center"/>
    </xf>
    <xf numFmtId="0" fontId="7" fillId="0" borderId="20" xfId="95" applyFont="1" applyBorder="1" applyAlignment="1">
      <alignment horizontal="left" vertical="center"/>
    </xf>
    <xf numFmtId="166" fontId="7" fillId="5" borderId="20" xfId="95" applyNumberFormat="1" applyFont="1" applyFill="1" applyBorder="1" applyAlignment="1">
      <alignment horizontal="center" vertical="center"/>
    </xf>
    <xf numFmtId="0" fontId="2" fillId="0" borderId="0" xfId="95" applyAlignment="1">
      <alignment horizontal="left" vertical="center"/>
    </xf>
    <xf numFmtId="0" fontId="7" fillId="0" borderId="0" xfId="95" applyFont="1" applyAlignment="1">
      <alignment horizontal="left" vertical="center"/>
    </xf>
    <xf numFmtId="0" fontId="7" fillId="0" borderId="24" xfId="95" applyFont="1" applyBorder="1" applyAlignment="1">
      <alignment horizontal="left" vertical="center"/>
    </xf>
    <xf numFmtId="16" fontId="2" fillId="0" borderId="34" xfId="95" applyNumberFormat="1" applyBorder="1" applyAlignment="1">
      <alignment horizontal="center" vertical="center"/>
    </xf>
    <xf numFmtId="16" fontId="2" fillId="0" borderId="35" xfId="95" applyNumberFormat="1" applyBorder="1" applyAlignment="1">
      <alignment horizontal="center" vertical="center"/>
    </xf>
    <xf numFmtId="16" fontId="2" fillId="0" borderId="35" xfId="95" applyNumberForma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2" fillId="3" borderId="0" xfId="0" applyFont="1" applyFill="1" applyAlignment="1">
      <alignment vertical="center"/>
    </xf>
    <xf numFmtId="0" fontId="2" fillId="3" borderId="0" xfId="0" applyFont="1" applyFill="1" applyAlignment="1">
      <alignment vertical="center" wrapText="1"/>
    </xf>
    <xf numFmtId="0" fontId="7" fillId="0" borderId="0" xfId="0" applyFont="1" applyAlignment="1">
      <alignment vertical="center"/>
    </xf>
    <xf numFmtId="0" fontId="2" fillId="3" borderId="0" xfId="0" applyFont="1" applyFill="1" applyAlignment="1">
      <alignment horizontal="left" vertical="center" wrapText="1"/>
    </xf>
    <xf numFmtId="14" fontId="2" fillId="0" borderId="0" xfId="0" applyNumberFormat="1" applyFont="1" applyAlignment="1">
      <alignment horizontal="center" vertical="center"/>
    </xf>
    <xf numFmtId="0" fontId="2" fillId="0" borderId="0" xfId="0" applyFont="1" applyAlignment="1">
      <alignment horizontal="left" vertical="center"/>
    </xf>
    <xf numFmtId="0" fontId="9" fillId="0" borderId="0" xfId="0" applyFont="1" applyAlignment="1">
      <alignment horizontal="left" vertical="center" wrapText="1"/>
    </xf>
    <xf numFmtId="0" fontId="7" fillId="0" borderId="25"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20" xfId="0" applyFont="1" applyBorder="1" applyAlignment="1">
      <alignment horizontal="left" vertical="center"/>
    </xf>
    <xf numFmtId="166" fontId="7" fillId="5" borderId="20" xfId="0" applyNumberFormat="1" applyFont="1" applyFill="1" applyBorder="1" applyAlignment="1">
      <alignment horizontal="center" vertical="center"/>
    </xf>
    <xf numFmtId="0" fontId="7" fillId="0" borderId="24" xfId="0" applyFont="1" applyBorder="1" applyAlignment="1">
      <alignment horizontal="left" vertical="center"/>
    </xf>
    <xf numFmtId="0" fontId="1" fillId="7" borderId="20" xfId="0" applyFont="1" applyFill="1" applyBorder="1" applyAlignment="1" applyProtection="1">
      <alignment horizontal="center" vertical="center" wrapText="1"/>
      <protection locked="0"/>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64" fontId="2" fillId="0" borderId="0" xfId="0" applyNumberFormat="1" applyFont="1" applyAlignment="1">
      <alignment horizontal="center" vertical="center"/>
    </xf>
    <xf numFmtId="0" fontId="1" fillId="5" borderId="0" xfId="0" applyFont="1" applyFill="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left" vertical="center"/>
    </xf>
    <xf numFmtId="0" fontId="1" fillId="0" borderId="0" xfId="0" applyFont="1" applyAlignment="1">
      <alignment horizontal="center" vertical="center"/>
    </xf>
    <xf numFmtId="14" fontId="1" fillId="0" borderId="0" xfId="0" applyNumberFormat="1" applyFont="1" applyAlignment="1">
      <alignment horizontal="center" vertical="center"/>
    </xf>
    <xf numFmtId="0" fontId="2" fillId="7" borderId="1" xfId="0" applyFont="1" applyFill="1" applyBorder="1" applyAlignment="1" applyProtection="1">
      <alignment horizontal="center" vertical="center" wrapText="1"/>
      <protection locked="0"/>
    </xf>
    <xf numFmtId="0" fontId="2" fillId="7" borderId="12" xfId="0" applyFont="1" applyFill="1" applyBorder="1" applyAlignment="1" applyProtection="1">
      <alignment horizontal="center" vertical="center"/>
      <protection locked="0"/>
    </xf>
    <xf numFmtId="0" fontId="2" fillId="8" borderId="12" xfId="0" applyFont="1" applyFill="1" applyBorder="1" applyAlignment="1">
      <alignment horizontal="center" vertical="center"/>
    </xf>
    <xf numFmtId="0" fontId="2" fillId="7" borderId="11" xfId="0" applyFont="1" applyFill="1" applyBorder="1" applyAlignment="1" applyProtection="1">
      <alignment horizontal="center" vertical="center"/>
      <protection locked="0"/>
    </xf>
    <xf numFmtId="0" fontId="2" fillId="7" borderId="38" xfId="0" applyFont="1" applyFill="1" applyBorder="1" applyAlignment="1" applyProtection="1">
      <alignment horizontal="center" vertical="center" wrapText="1"/>
      <protection locked="0"/>
    </xf>
    <xf numFmtId="0" fontId="2" fillId="7" borderId="20" xfId="0" applyFont="1" applyFill="1" applyBorder="1" applyAlignment="1" applyProtection="1">
      <alignment horizontal="center" vertical="center"/>
      <protection locked="0"/>
    </xf>
    <xf numFmtId="0" fontId="2" fillId="8" borderId="20" xfId="0" applyFont="1" applyFill="1" applyBorder="1" applyAlignment="1">
      <alignment horizontal="center" vertical="center"/>
    </xf>
    <xf numFmtId="0" fontId="2" fillId="7" borderId="39" xfId="0" applyFont="1" applyFill="1" applyBorder="1" applyAlignment="1" applyProtection="1">
      <alignment horizontal="center" vertical="center"/>
      <protection locked="0"/>
    </xf>
    <xf numFmtId="0" fontId="2" fillId="7" borderId="36" xfId="0" applyFont="1" applyFill="1" applyBorder="1" applyAlignment="1" applyProtection="1">
      <alignment horizontal="center" vertical="center" wrapText="1"/>
      <protection locked="0"/>
    </xf>
    <xf numFmtId="0" fontId="2" fillId="7" borderId="35" xfId="0" applyFont="1" applyFill="1" applyBorder="1" applyAlignment="1" applyProtection="1">
      <alignment horizontal="center" vertical="center"/>
      <protection locked="0"/>
    </xf>
    <xf numFmtId="0" fontId="2" fillId="8" borderId="35" xfId="0" applyFont="1" applyFill="1" applyBorder="1" applyAlignment="1">
      <alignment horizontal="center" vertical="center"/>
    </xf>
    <xf numFmtId="0" fontId="2" fillId="7" borderId="33" xfId="0" applyFont="1" applyFill="1" applyBorder="1" applyAlignment="1" applyProtection="1">
      <alignment horizontal="center" vertical="center"/>
      <protection locked="0"/>
    </xf>
    <xf numFmtId="16" fontId="2" fillId="0" borderId="36" xfId="0" applyNumberFormat="1" applyFont="1" applyBorder="1" applyAlignment="1">
      <alignment horizontal="center" vertical="center" wrapText="1"/>
    </xf>
    <xf numFmtId="16" fontId="2" fillId="0" borderId="35" xfId="0" applyNumberFormat="1" applyFont="1" applyBorder="1" applyAlignment="1">
      <alignment horizontal="center" vertical="center" wrapText="1"/>
    </xf>
    <xf numFmtId="16" fontId="2" fillId="0" borderId="35" xfId="0" applyNumberFormat="1" applyFont="1" applyBorder="1" applyAlignment="1">
      <alignment horizontal="center" vertical="center"/>
    </xf>
    <xf numFmtId="16" fontId="2" fillId="0" borderId="10" xfId="0" applyNumberFormat="1" applyFont="1" applyBorder="1" applyAlignment="1">
      <alignment horizontal="center" vertical="center"/>
    </xf>
    <xf numFmtId="16" fontId="2" fillId="0" borderId="34" xfId="0" applyNumberFormat="1" applyFont="1" applyBorder="1" applyAlignment="1">
      <alignment horizontal="center" vertical="center"/>
    </xf>
    <xf numFmtId="16" fontId="2" fillId="0" borderId="6" xfId="0" applyNumberFormat="1" applyFont="1" applyBorder="1" applyAlignment="1">
      <alignment horizontal="center" vertical="center"/>
    </xf>
    <xf numFmtId="0" fontId="2" fillId="3" borderId="0" xfId="0" applyFont="1" applyFill="1" applyAlignment="1">
      <alignment horizontal="center" vertical="top" wrapText="1"/>
    </xf>
    <xf numFmtId="0" fontId="20" fillId="0" borderId="0" xfId="0" applyFont="1" applyAlignment="1">
      <alignment vertical="center"/>
    </xf>
    <xf numFmtId="0" fontId="21" fillId="0" borderId="0" xfId="23" applyFont="1" applyAlignment="1">
      <alignment vertical="center"/>
    </xf>
    <xf numFmtId="0" fontId="15" fillId="0" borderId="0" xfId="4"/>
    <xf numFmtId="0" fontId="22" fillId="9" borderId="30" xfId="23" applyFont="1" applyFill="1" applyBorder="1" applyAlignment="1" applyProtection="1">
      <alignment horizontal="center" vertical="top"/>
      <protection locked="0"/>
    </xf>
    <xf numFmtId="0" fontId="22" fillId="9" borderId="25" xfId="23" applyFont="1" applyFill="1" applyBorder="1" applyAlignment="1" applyProtection="1">
      <alignment vertical="top"/>
      <protection locked="0"/>
    </xf>
    <xf numFmtId="0" fontId="22" fillId="9" borderId="29" xfId="23" applyFont="1" applyFill="1" applyBorder="1" applyAlignment="1" applyProtection="1">
      <alignment vertical="top"/>
      <protection locked="0"/>
    </xf>
    <xf numFmtId="0" fontId="21" fillId="10" borderId="0" xfId="23" applyFont="1" applyFill="1" applyAlignment="1">
      <alignment vertical="center"/>
    </xf>
    <xf numFmtId="0" fontId="22" fillId="9" borderId="5" xfId="23" applyFont="1" applyFill="1" applyBorder="1" applyAlignment="1" applyProtection="1">
      <alignment horizontal="center" vertical="top"/>
      <protection locked="0"/>
    </xf>
    <xf numFmtId="0" fontId="22" fillId="9" borderId="0" xfId="23" applyFont="1" applyFill="1" applyAlignment="1" applyProtection="1">
      <alignment vertical="top"/>
      <protection locked="0"/>
    </xf>
    <xf numFmtId="0" fontId="22" fillId="9" borderId="28" xfId="23" applyFont="1" applyFill="1" applyBorder="1" applyAlignment="1" applyProtection="1">
      <alignment vertical="top"/>
      <protection locked="0"/>
    </xf>
    <xf numFmtId="0" fontId="21" fillId="10" borderId="0" xfId="23" applyFont="1" applyFill="1" applyAlignment="1">
      <alignment vertical="center" wrapText="1"/>
    </xf>
    <xf numFmtId="0" fontId="21" fillId="10" borderId="0" xfId="23" applyFont="1" applyFill="1" applyAlignment="1">
      <alignment horizontal="left" vertical="center" wrapText="1"/>
    </xf>
    <xf numFmtId="0" fontId="21" fillId="0" borderId="0" xfId="23" applyFont="1" applyAlignment="1">
      <alignment horizontal="left" vertical="center"/>
    </xf>
    <xf numFmtId="0" fontId="22" fillId="0" borderId="0" xfId="23" applyFont="1" applyAlignment="1">
      <alignment vertical="center"/>
    </xf>
    <xf numFmtId="0" fontId="21" fillId="0" borderId="0" xfId="23" applyFont="1" applyAlignment="1">
      <alignment horizontal="right" vertical="center"/>
    </xf>
    <xf numFmtId="0" fontId="22" fillId="0" borderId="42" xfId="23" applyFont="1" applyBorder="1" applyAlignment="1">
      <alignment vertical="center" wrapText="1"/>
    </xf>
    <xf numFmtId="172" fontId="21" fillId="0" borderId="0" xfId="23" applyNumberFormat="1" applyFont="1" applyAlignment="1">
      <alignment horizontal="left" vertical="center"/>
    </xf>
    <xf numFmtId="0" fontId="24" fillId="0" borderId="44" xfId="23" applyFont="1" applyBorder="1" applyAlignment="1">
      <alignment horizontal="left" vertical="center"/>
    </xf>
    <xf numFmtId="0" fontId="24" fillId="0" borderId="0" xfId="23" applyFont="1" applyAlignment="1">
      <alignment horizontal="left" vertical="center"/>
    </xf>
    <xf numFmtId="172" fontId="24" fillId="11" borderId="44" xfId="23" applyNumberFormat="1" applyFont="1" applyFill="1" applyBorder="1" applyAlignment="1">
      <alignment horizontal="center" vertical="center"/>
    </xf>
    <xf numFmtId="0" fontId="24" fillId="0" borderId="46" xfId="23" applyFont="1" applyBorder="1" applyAlignment="1">
      <alignment horizontal="left" vertical="center"/>
    </xf>
    <xf numFmtId="0" fontId="22" fillId="0" borderId="0" xfId="23" applyFont="1" applyAlignment="1">
      <alignment horizontal="left" vertical="center" wrapText="1"/>
    </xf>
    <xf numFmtId="0" fontId="21" fillId="0" borderId="0" xfId="23" applyFont="1" applyAlignment="1">
      <alignment horizontal="center" vertical="center"/>
    </xf>
    <xf numFmtId="0" fontId="1" fillId="13" borderId="52" xfId="0" applyFont="1" applyFill="1" applyBorder="1" applyAlignment="1">
      <alignment vertical="center"/>
    </xf>
    <xf numFmtId="0" fontId="1" fillId="7" borderId="53" xfId="0" applyFont="1" applyFill="1" applyBorder="1" applyAlignment="1" applyProtection="1">
      <alignment horizontal="center" vertical="center"/>
      <protection locked="0"/>
    </xf>
    <xf numFmtId="0" fontId="1" fillId="13" borderId="54" xfId="0" applyFont="1" applyFill="1" applyBorder="1" applyAlignment="1">
      <alignment vertical="center"/>
    </xf>
    <xf numFmtId="0" fontId="28" fillId="0" borderId="57" xfId="4" applyFont="1" applyBorder="1" applyAlignment="1">
      <alignment horizontal="center" vertical="center"/>
    </xf>
    <xf numFmtId="2" fontId="29" fillId="0" borderId="58" xfId="4" applyNumberFormat="1" applyFont="1" applyBorder="1" applyAlignment="1">
      <alignment horizontal="center" vertical="center" shrinkToFit="1"/>
    </xf>
    <xf numFmtId="2" fontId="29" fillId="13" borderId="59" xfId="4" applyNumberFormat="1" applyFont="1" applyFill="1" applyBorder="1" applyAlignment="1">
      <alignment horizontal="center" vertical="center" shrinkToFit="1"/>
    </xf>
    <xf numFmtId="0" fontId="15" fillId="9" borderId="63" xfId="4" applyFill="1" applyBorder="1" applyAlignment="1" applyProtection="1">
      <alignment horizontal="center" vertical="center"/>
      <protection locked="0"/>
    </xf>
    <xf numFmtId="0" fontId="15" fillId="9" borderId="64" xfId="4" applyFill="1" applyBorder="1" applyAlignment="1" applyProtection="1">
      <alignment horizontal="center" vertical="center"/>
      <protection locked="0"/>
    </xf>
    <xf numFmtId="0" fontId="15" fillId="9" borderId="65" xfId="4" applyFill="1" applyBorder="1" applyAlignment="1" applyProtection="1">
      <alignment horizontal="center" vertical="center"/>
      <protection locked="0"/>
    </xf>
    <xf numFmtId="0" fontId="15" fillId="9" borderId="66" xfId="4" applyFill="1" applyBorder="1" applyAlignment="1" applyProtection="1">
      <alignment horizontal="center" vertical="center"/>
      <protection locked="0"/>
    </xf>
    <xf numFmtId="0" fontId="15" fillId="7" borderId="66" xfId="4" applyFill="1" applyBorder="1" applyAlignment="1" applyProtection="1">
      <alignment horizontal="center"/>
      <protection locked="0"/>
    </xf>
    <xf numFmtId="175" fontId="31" fillId="0" borderId="62" xfId="4" applyNumberFormat="1" applyFont="1" applyBorder="1" applyAlignment="1">
      <alignment horizontal="center" vertical="center" shrinkToFit="1"/>
    </xf>
    <xf numFmtId="0" fontId="15" fillId="9" borderId="67" xfId="4" applyFill="1" applyBorder="1" applyAlignment="1" applyProtection="1">
      <alignment horizontal="center" vertical="center"/>
      <protection locked="0"/>
    </xf>
    <xf numFmtId="0" fontId="15" fillId="9" borderId="44" xfId="4" applyFill="1" applyBorder="1" applyAlignment="1" applyProtection="1">
      <alignment horizontal="center" vertical="center"/>
      <protection locked="0"/>
    </xf>
    <xf numFmtId="0" fontId="15" fillId="9" borderId="68" xfId="4" applyFill="1" applyBorder="1" applyAlignment="1" applyProtection="1">
      <alignment horizontal="center" vertical="center"/>
      <protection locked="0"/>
    </xf>
    <xf numFmtId="0" fontId="15" fillId="9" borderId="69" xfId="4" applyFill="1" applyBorder="1" applyAlignment="1" applyProtection="1">
      <alignment horizontal="center" vertical="center"/>
      <protection locked="0"/>
    </xf>
    <xf numFmtId="0" fontId="15" fillId="9" borderId="70" xfId="4" applyFill="1" applyBorder="1" applyAlignment="1" applyProtection="1">
      <alignment horizontal="center" vertical="center"/>
      <protection locked="0"/>
    </xf>
    <xf numFmtId="0" fontId="15" fillId="7" borderId="44" xfId="4" applyFill="1" applyBorder="1" applyAlignment="1" applyProtection="1">
      <alignment horizontal="center"/>
      <protection locked="0"/>
    </xf>
    <xf numFmtId="0" fontId="15" fillId="14" borderId="71" xfId="4" applyFill="1" applyBorder="1" applyAlignment="1" applyProtection="1">
      <alignment horizontal="center" vertical="center"/>
      <protection locked="0"/>
    </xf>
    <xf numFmtId="0" fontId="15" fillId="14" borderId="72" xfId="4" applyFill="1" applyBorder="1" applyAlignment="1" applyProtection="1">
      <alignment horizontal="center" vertical="center"/>
      <protection locked="0"/>
    </xf>
    <xf numFmtId="0" fontId="15" fillId="14" borderId="73" xfId="4" applyFill="1" applyBorder="1" applyAlignment="1" applyProtection="1">
      <alignment horizontal="center" vertical="center"/>
      <protection locked="0"/>
    </xf>
    <xf numFmtId="0" fontId="15" fillId="14" borderId="74" xfId="4" applyFill="1" applyBorder="1" applyAlignment="1" applyProtection="1">
      <alignment horizontal="center" vertical="center"/>
      <protection locked="0"/>
    </xf>
    <xf numFmtId="0" fontId="15" fillId="14" borderId="75" xfId="4" applyFill="1" applyBorder="1" applyAlignment="1" applyProtection="1">
      <alignment horizontal="center" vertical="center"/>
      <protection locked="0"/>
    </xf>
    <xf numFmtId="0" fontId="15" fillId="7" borderId="67" xfId="4" applyFill="1" applyBorder="1" applyAlignment="1" applyProtection="1">
      <alignment horizontal="center" vertical="center"/>
      <protection locked="0"/>
    </xf>
    <xf numFmtId="0" fontId="15" fillId="7" borderId="44" xfId="4" applyFill="1" applyBorder="1" applyAlignment="1" applyProtection="1">
      <alignment horizontal="center" vertical="center"/>
      <protection locked="0"/>
    </xf>
    <xf numFmtId="0" fontId="15" fillId="7" borderId="68" xfId="4" applyFill="1" applyBorder="1" applyAlignment="1" applyProtection="1">
      <alignment horizontal="center" vertical="center"/>
      <protection locked="0"/>
    </xf>
    <xf numFmtId="0" fontId="15" fillId="7" borderId="69" xfId="4" applyFill="1" applyBorder="1" applyAlignment="1" applyProtection="1">
      <alignment horizontal="center" vertical="center"/>
      <protection locked="0"/>
    </xf>
    <xf numFmtId="0" fontId="15" fillId="7" borderId="70" xfId="4" applyFill="1" applyBorder="1" applyAlignment="1" applyProtection="1">
      <alignment horizontal="center" vertical="center"/>
      <protection locked="0"/>
    </xf>
    <xf numFmtId="175" fontId="31" fillId="0" borderId="76" xfId="4" applyNumberFormat="1" applyFont="1" applyBorder="1" applyAlignment="1">
      <alignment horizontal="center" vertical="center" shrinkToFit="1"/>
    </xf>
    <xf numFmtId="0" fontId="15" fillId="0" borderId="77" xfId="4" applyBorder="1" applyAlignment="1">
      <alignment horizontal="center" vertical="center"/>
    </xf>
    <xf numFmtId="176" fontId="30" fillId="0" borderId="44" xfId="4" applyNumberFormat="1" applyFont="1" applyBorder="1" applyAlignment="1">
      <alignment horizontal="center" vertical="center" shrinkToFit="1"/>
    </xf>
    <xf numFmtId="172" fontId="30" fillId="0" borderId="68" xfId="4" applyNumberFormat="1" applyFont="1" applyBorder="1" applyAlignment="1">
      <alignment horizontal="center" vertical="center" shrinkToFit="1"/>
    </xf>
    <xf numFmtId="172" fontId="30" fillId="0" borderId="78" xfId="4" applyNumberFormat="1" applyFont="1" applyBorder="1" applyAlignment="1">
      <alignment horizontal="center" vertical="center" shrinkToFit="1"/>
    </xf>
    <xf numFmtId="172" fontId="30" fillId="0" borderId="79" xfId="4" applyNumberFormat="1" applyFont="1" applyBorder="1" applyAlignment="1">
      <alignment horizontal="center" vertical="center" shrinkToFit="1"/>
    </xf>
    <xf numFmtId="172" fontId="30" fillId="0" borderId="62" xfId="4" applyNumberFormat="1" applyFont="1" applyBorder="1" applyAlignment="1">
      <alignment horizontal="center" vertical="center" shrinkToFit="1"/>
    </xf>
    <xf numFmtId="0" fontId="32" fillId="0" borderId="80" xfId="4" applyFont="1" applyBorder="1" applyAlignment="1">
      <alignment horizontal="center" vertical="center" shrinkToFit="1"/>
    </xf>
    <xf numFmtId="0" fontId="33" fillId="0" borderId="81" xfId="4" applyFont="1" applyBorder="1" applyAlignment="1">
      <alignment horizontal="center" vertical="center" shrinkToFit="1"/>
    </xf>
    <xf numFmtId="49" fontId="32" fillId="0" borderId="61" xfId="4" applyNumberFormat="1" applyFont="1" applyBorder="1" applyAlignment="1">
      <alignment horizontal="center" vertical="center" shrinkToFit="1"/>
    </xf>
    <xf numFmtId="49" fontId="32" fillId="0" borderId="82" xfId="4" applyNumberFormat="1" applyFont="1" applyBorder="1" applyAlignment="1">
      <alignment horizontal="center" vertical="center" shrinkToFit="1"/>
    </xf>
    <xf numFmtId="49" fontId="32" fillId="0" borderId="20" xfId="4" applyNumberFormat="1" applyFont="1" applyBorder="1" applyAlignment="1">
      <alignment horizontal="center" vertical="center" shrinkToFit="1"/>
    </xf>
    <xf numFmtId="49" fontId="32" fillId="0" borderId="83" xfId="4" applyNumberFormat="1" applyFont="1" applyBorder="1" applyAlignment="1">
      <alignment horizontal="center" vertical="center"/>
    </xf>
    <xf numFmtId="49" fontId="32" fillId="0" borderId="76" xfId="4" applyNumberFormat="1" applyFont="1" applyBorder="1" applyAlignment="1">
      <alignment horizontal="center" vertical="center" shrinkToFit="1"/>
    </xf>
    <xf numFmtId="49" fontId="32" fillId="0" borderId="43" xfId="4" applyNumberFormat="1" applyFont="1" applyBorder="1" applyAlignment="1">
      <alignment horizontal="center" vertical="center" shrinkToFit="1"/>
    </xf>
    <xf numFmtId="49" fontId="32" fillId="0" borderId="84" xfId="4" applyNumberFormat="1" applyFont="1" applyBorder="1" applyAlignment="1">
      <alignment horizontal="center" vertical="center" shrinkToFit="1"/>
    </xf>
    <xf numFmtId="49" fontId="32" fillId="0" borderId="42" xfId="4" applyNumberFormat="1" applyFont="1" applyBorder="1" applyAlignment="1">
      <alignment horizontal="center" vertical="center" shrinkToFit="1"/>
    </xf>
    <xf numFmtId="0" fontId="27" fillId="0" borderId="76" xfId="4" applyFont="1" applyBorder="1" applyAlignment="1">
      <alignment horizontal="center" vertical="center" shrinkToFit="1"/>
    </xf>
    <xf numFmtId="0" fontId="28" fillId="0" borderId="51" xfId="4" applyFont="1" applyBorder="1" applyAlignment="1">
      <alignment horizontal="center" vertical="center" wrapText="1"/>
    </xf>
    <xf numFmtId="0" fontId="28" fillId="0" borderId="79" xfId="4" applyFont="1" applyBorder="1" applyAlignment="1">
      <alignment horizontal="center" vertical="center" wrapText="1"/>
    </xf>
    <xf numFmtId="0" fontId="28" fillId="0" borderId="85" xfId="4" applyFont="1" applyBorder="1" applyAlignment="1">
      <alignment horizontal="center" vertical="center" wrapText="1"/>
    </xf>
    <xf numFmtId="0" fontId="28" fillId="0" borderId="0" xfId="4" applyFont="1" applyAlignment="1">
      <alignment horizontal="center" vertical="center"/>
    </xf>
    <xf numFmtId="0" fontId="27" fillId="0" borderId="86" xfId="4" applyFont="1" applyBorder="1" applyAlignment="1">
      <alignment horizontal="center" vertical="center" shrinkToFit="1"/>
    </xf>
    <xf numFmtId="0" fontId="28" fillId="0" borderId="88" xfId="4" applyFont="1" applyBorder="1" applyAlignment="1">
      <alignment horizontal="center" vertical="center" shrinkToFit="1"/>
    </xf>
    <xf numFmtId="0" fontId="21" fillId="10" borderId="0" xfId="23" applyFont="1" applyFill="1" applyAlignment="1">
      <alignment horizontal="center" vertical="top" wrapText="1"/>
    </xf>
    <xf numFmtId="0" fontId="23" fillId="0" borderId="0" xfId="23" applyFont="1" applyAlignment="1">
      <alignment horizontal="left" vertical="center"/>
    </xf>
    <xf numFmtId="0" fontId="21" fillId="0" borderId="0" xfId="0" applyFont="1" applyAlignment="1">
      <alignment vertical="center"/>
    </xf>
    <xf numFmtId="0" fontId="22" fillId="7" borderId="30" xfId="0" applyFont="1" applyFill="1" applyBorder="1" applyAlignment="1" applyProtection="1">
      <alignment vertical="top"/>
      <protection locked="0"/>
    </xf>
    <xf numFmtId="0" fontId="22" fillId="7" borderId="25" xfId="0" applyFont="1" applyFill="1" applyBorder="1" applyAlignment="1" applyProtection="1">
      <alignment vertical="top"/>
      <protection locked="0"/>
    </xf>
    <xf numFmtId="0" fontId="22" fillId="7" borderId="29" xfId="0" applyFont="1" applyFill="1" applyBorder="1" applyAlignment="1" applyProtection="1">
      <alignment vertical="top"/>
      <protection locked="0"/>
    </xf>
    <xf numFmtId="0" fontId="21" fillId="3" borderId="0" xfId="0" applyFont="1" applyFill="1" applyAlignment="1">
      <alignment horizontal="left" vertical="center"/>
    </xf>
    <xf numFmtId="0" fontId="22" fillId="7" borderId="5" xfId="0" applyFont="1" applyFill="1" applyBorder="1" applyAlignment="1" applyProtection="1">
      <alignment vertical="top"/>
      <protection locked="0"/>
    </xf>
    <xf numFmtId="0" fontId="22" fillId="7" borderId="0" xfId="0" applyFont="1" applyFill="1" applyAlignment="1" applyProtection="1">
      <alignment vertical="top"/>
      <protection locked="0"/>
    </xf>
    <xf numFmtId="0" fontId="22" fillId="7" borderId="28" xfId="0" applyFont="1" applyFill="1" applyBorder="1" applyAlignment="1" applyProtection="1">
      <alignment vertical="top"/>
      <protection locked="0"/>
    </xf>
    <xf numFmtId="0" fontId="21" fillId="3" borderId="0" xfId="0" applyFont="1" applyFill="1" applyAlignment="1">
      <alignment horizontal="left" vertical="center" wrapText="1"/>
    </xf>
    <xf numFmtId="0" fontId="21" fillId="0" borderId="0" xfId="0" applyFont="1" applyAlignment="1">
      <alignment horizontal="right" vertical="center"/>
    </xf>
    <xf numFmtId="0" fontId="21" fillId="0" borderId="0" xfId="0" applyFont="1" applyAlignment="1">
      <alignment horizontal="left" vertical="center"/>
    </xf>
    <xf numFmtId="0" fontId="22" fillId="0" borderId="0" xfId="0" applyFont="1" applyAlignment="1">
      <alignment vertical="center"/>
    </xf>
    <xf numFmtId="0" fontId="24" fillId="0" borderId="0" xfId="0" applyFont="1" applyAlignment="1">
      <alignment horizontal="left" vertical="center"/>
    </xf>
    <xf numFmtId="0" fontId="22" fillId="0" borderId="0" xfId="0" applyFont="1" applyAlignment="1">
      <alignment horizontal="left" vertical="center"/>
    </xf>
    <xf numFmtId="0" fontId="24" fillId="0" borderId="20" xfId="0" applyFont="1" applyBorder="1" applyAlignment="1">
      <alignment horizontal="left" vertical="center"/>
    </xf>
    <xf numFmtId="0" fontId="22" fillId="0" borderId="0" xfId="0" applyFont="1" applyAlignment="1">
      <alignment horizontal="left" vertical="center" wrapText="1"/>
    </xf>
    <xf numFmtId="166" fontId="24" fillId="5" borderId="20" xfId="0" applyNumberFormat="1" applyFont="1" applyFill="1" applyBorder="1" applyAlignment="1">
      <alignment horizontal="left" vertical="center"/>
    </xf>
    <xf numFmtId="0" fontId="24" fillId="0" borderId="24" xfId="0" applyFont="1" applyBorder="1" applyAlignment="1">
      <alignment horizontal="left" vertical="center"/>
    </xf>
    <xf numFmtId="0" fontId="22" fillId="0" borderId="0" xfId="0" applyFont="1" applyAlignment="1">
      <alignment vertical="center" wrapText="1"/>
    </xf>
    <xf numFmtId="0" fontId="21" fillId="0" borderId="0" xfId="0" applyFont="1" applyAlignment="1">
      <alignment horizontal="center" vertical="center"/>
    </xf>
    <xf numFmtId="0" fontId="46" fillId="0" borderId="0" xfId="0" applyFont="1" applyAlignment="1">
      <alignment vertical="center"/>
    </xf>
    <xf numFmtId="0" fontId="47" fillId="0" borderId="0" xfId="0" applyFont="1" applyAlignment="1">
      <alignment vertical="center"/>
    </xf>
    <xf numFmtId="166" fontId="23" fillId="5" borderId="20" xfId="0" applyNumberFormat="1" applyFont="1" applyFill="1" applyBorder="1" applyAlignment="1">
      <alignment horizontal="center" vertical="center"/>
    </xf>
    <xf numFmtId="0" fontId="48" fillId="0" borderId="0" xfId="0" applyFont="1" applyAlignment="1">
      <alignment horizontal="left" vertical="center" wrapText="1"/>
    </xf>
    <xf numFmtId="164" fontId="21" fillId="0" borderId="0" xfId="0" applyNumberFormat="1" applyFont="1" applyAlignment="1">
      <alignment horizontal="center" vertical="center"/>
    </xf>
    <xf numFmtId="0" fontId="47" fillId="0" borderId="0" xfId="0" applyFont="1" applyAlignment="1">
      <alignment horizontal="left" vertical="center"/>
    </xf>
    <xf numFmtId="0" fontId="21" fillId="0" borderId="0" xfId="0" applyFont="1" applyAlignment="1">
      <alignment horizontal="center" vertical="center" wrapText="1"/>
    </xf>
    <xf numFmtId="0" fontId="23" fillId="0" borderId="0" xfId="0" applyFont="1" applyAlignment="1">
      <alignment horizontal="center" vertical="center"/>
    </xf>
    <xf numFmtId="14" fontId="23" fillId="0" borderId="0" xfId="0" applyNumberFormat="1" applyFont="1" applyAlignment="1">
      <alignment horizontal="center" vertical="center"/>
    </xf>
    <xf numFmtId="0" fontId="21" fillId="7" borderId="12" xfId="0" applyFont="1" applyFill="1" applyBorder="1" applyAlignment="1" applyProtection="1">
      <alignment horizontal="center" vertical="center" wrapText="1"/>
      <protection locked="0"/>
    </xf>
    <xf numFmtId="0" fontId="21" fillId="7" borderId="12" xfId="0" applyFont="1" applyFill="1" applyBorder="1" applyAlignment="1" applyProtection="1">
      <alignment horizontal="center" vertical="center"/>
      <protection locked="0"/>
    </xf>
    <xf numFmtId="0" fontId="21" fillId="7" borderId="11" xfId="0" applyFont="1" applyFill="1" applyBorder="1" applyAlignment="1" applyProtection="1">
      <alignment horizontal="center" vertical="center"/>
      <protection locked="0"/>
    </xf>
    <xf numFmtId="0" fontId="21" fillId="7" borderId="20" xfId="0" applyFont="1" applyFill="1" applyBorder="1" applyAlignment="1" applyProtection="1">
      <alignment horizontal="center" vertical="center" wrapText="1"/>
      <protection locked="0"/>
    </xf>
    <xf numFmtId="0" fontId="21" fillId="7" borderId="20" xfId="0" applyFont="1" applyFill="1" applyBorder="1" applyAlignment="1" applyProtection="1">
      <alignment horizontal="center" vertical="center"/>
      <protection locked="0"/>
    </xf>
    <xf numFmtId="0" fontId="21" fillId="7" borderId="39" xfId="0" applyFont="1" applyFill="1" applyBorder="1" applyAlignment="1" applyProtection="1">
      <alignment horizontal="center" vertical="center"/>
      <protection locked="0"/>
    </xf>
    <xf numFmtId="0" fontId="26" fillId="0" borderId="0" xfId="0" applyFont="1" applyAlignment="1">
      <alignment horizontal="center" vertical="center"/>
    </xf>
    <xf numFmtId="0" fontId="21" fillId="7" borderId="92" xfId="0" applyFont="1" applyFill="1" applyBorder="1" applyAlignment="1" applyProtection="1">
      <alignment horizontal="center" vertical="center"/>
      <protection locked="0"/>
    </xf>
    <xf numFmtId="164" fontId="21" fillId="0" borderId="94" xfId="0" applyNumberFormat="1" applyFont="1" applyBorder="1" applyAlignment="1">
      <alignment horizontal="center" vertical="center"/>
    </xf>
    <xf numFmtId="0" fontId="21" fillId="7" borderId="92" xfId="0" applyFont="1" applyFill="1" applyBorder="1" applyAlignment="1" applyProtection="1">
      <alignment horizontal="center" vertical="center" wrapText="1"/>
      <protection locked="0"/>
    </xf>
    <xf numFmtId="0" fontId="21" fillId="7" borderId="93" xfId="0" applyFont="1" applyFill="1" applyBorder="1" applyAlignment="1" applyProtection="1">
      <alignment horizontal="center" vertical="center"/>
      <protection locked="0"/>
    </xf>
    <xf numFmtId="166" fontId="23" fillId="4" borderId="20" xfId="0" applyNumberFormat="1" applyFont="1" applyFill="1" applyBorder="1" applyAlignment="1">
      <alignment horizontal="center" vertical="center"/>
    </xf>
    <xf numFmtId="0" fontId="23" fillId="0" borderId="0" xfId="0" applyFont="1" applyAlignment="1">
      <alignment horizontal="left"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3" fillId="7" borderId="0" xfId="0" applyFont="1" applyFill="1" applyAlignment="1" applyProtection="1">
      <alignment horizontal="center" vertical="center" wrapText="1"/>
      <protection locked="0"/>
    </xf>
    <xf numFmtId="0" fontId="23" fillId="5" borderId="0" xfId="0" applyFont="1" applyFill="1" applyAlignment="1">
      <alignment horizontal="center" vertical="center"/>
    </xf>
    <xf numFmtId="0" fontId="21" fillId="0" borderId="20" xfId="0" applyFont="1" applyBorder="1" applyAlignment="1">
      <alignment horizontal="center" vertical="center"/>
    </xf>
    <xf numFmtId="0" fontId="48" fillId="0" borderId="0" xfId="0" applyFont="1" applyAlignment="1">
      <alignment vertical="center"/>
    </xf>
    <xf numFmtId="0" fontId="21" fillId="3" borderId="0" xfId="0" applyFont="1" applyFill="1" applyAlignment="1">
      <alignment horizontal="left" vertical="top" wrapText="1"/>
    </xf>
    <xf numFmtId="16" fontId="51" fillId="0" borderId="0" xfId="0" applyNumberFormat="1" applyFont="1" applyAlignment="1">
      <alignment horizontal="left" vertical="center"/>
    </xf>
    <xf numFmtId="0" fontId="21" fillId="0" borderId="0" xfId="95" applyFont="1" applyAlignment="1">
      <alignment vertical="center"/>
    </xf>
    <xf numFmtId="0" fontId="21" fillId="0" borderId="0" xfId="95" applyFont="1" applyAlignment="1">
      <alignment horizontal="left" vertical="center"/>
    </xf>
    <xf numFmtId="0" fontId="21" fillId="3" borderId="0" xfId="95" applyFont="1" applyFill="1" applyAlignment="1">
      <alignment vertical="center"/>
    </xf>
    <xf numFmtId="0" fontId="22" fillId="0" borderId="0" xfId="95" applyFont="1" applyAlignment="1">
      <alignment horizontal="left" vertical="center" wrapText="1"/>
    </xf>
    <xf numFmtId="0" fontId="22" fillId="0" borderId="30" xfId="95" applyFont="1" applyBorder="1" applyAlignment="1">
      <alignment vertical="top"/>
    </xf>
    <xf numFmtId="0" fontId="22" fillId="0" borderId="25" xfId="95" applyFont="1" applyBorder="1" applyAlignment="1">
      <alignment vertical="top"/>
    </xf>
    <xf numFmtId="0" fontId="22" fillId="0" borderId="29" xfId="95" applyFont="1" applyBorder="1" applyAlignment="1">
      <alignment vertical="top"/>
    </xf>
    <xf numFmtId="0" fontId="22" fillId="7" borderId="29" xfId="95" applyFont="1" applyFill="1" applyBorder="1" applyAlignment="1" applyProtection="1">
      <alignment vertical="top"/>
      <protection locked="0"/>
    </xf>
    <xf numFmtId="0" fontId="22" fillId="0" borderId="5" xfId="95" applyFont="1" applyBorder="1" applyAlignment="1">
      <alignment vertical="top"/>
    </xf>
    <xf numFmtId="0" fontId="22" fillId="0" borderId="0" xfId="95" applyFont="1" applyAlignment="1">
      <alignment vertical="top"/>
    </xf>
    <xf numFmtId="0" fontId="22" fillId="0" borderId="28" xfId="95" applyFont="1" applyBorder="1" applyAlignment="1">
      <alignment vertical="top"/>
    </xf>
    <xf numFmtId="0" fontId="22" fillId="7" borderId="28" xfId="95" applyFont="1" applyFill="1" applyBorder="1" applyAlignment="1" applyProtection="1">
      <alignment vertical="top"/>
      <protection locked="0"/>
    </xf>
    <xf numFmtId="0" fontId="21" fillId="3" borderId="0" xfId="95" applyFont="1" applyFill="1" applyAlignment="1">
      <alignment horizontal="left" vertical="center" wrapText="1"/>
    </xf>
    <xf numFmtId="0" fontId="22" fillId="7" borderId="26" xfId="95" applyFont="1" applyFill="1" applyBorder="1" applyAlignment="1" applyProtection="1">
      <alignment horizontal="center" vertical="top"/>
      <protection locked="0"/>
    </xf>
    <xf numFmtId="0" fontId="21" fillId="0" borderId="0" xfId="95" applyFont="1" applyAlignment="1">
      <alignment horizontal="right" vertical="center"/>
    </xf>
    <xf numFmtId="0" fontId="22" fillId="0" borderId="0" xfId="95" applyFont="1" applyAlignment="1">
      <alignment vertical="center"/>
    </xf>
    <xf numFmtId="165" fontId="23" fillId="0" borderId="0" xfId="95" applyNumberFormat="1" applyFont="1" applyAlignment="1">
      <alignment vertical="center"/>
    </xf>
    <xf numFmtId="165" fontId="23" fillId="0" borderId="28" xfId="95" applyNumberFormat="1" applyFont="1" applyBorder="1" applyAlignment="1">
      <alignment vertical="center"/>
    </xf>
    <xf numFmtId="0" fontId="23" fillId="0" borderId="20" xfId="95" applyFont="1" applyBorder="1" applyAlignment="1">
      <alignment vertical="center"/>
    </xf>
    <xf numFmtId="0" fontId="21" fillId="0" borderId="0" xfId="95" applyFont="1" applyAlignment="1">
      <alignment horizontal="center" vertical="center"/>
    </xf>
    <xf numFmtId="0" fontId="23" fillId="0" borderId="21" xfId="95" applyFont="1" applyBorder="1" applyAlignment="1">
      <alignment vertical="center"/>
    </xf>
    <xf numFmtId="0" fontId="24" fillId="0" borderId="21" xfId="95" applyFont="1" applyBorder="1" applyAlignment="1">
      <alignment vertical="center"/>
    </xf>
    <xf numFmtId="164" fontId="21" fillId="0" borderId="0" xfId="95" applyNumberFormat="1" applyFont="1" applyAlignment="1">
      <alignment horizontal="center" vertical="center"/>
    </xf>
    <xf numFmtId="0" fontId="24" fillId="7" borderId="23" xfId="95" applyFont="1" applyFill="1" applyBorder="1" applyAlignment="1" applyProtection="1">
      <alignment vertical="center"/>
      <protection locked="0"/>
    </xf>
    <xf numFmtId="166" fontId="24" fillId="5" borderId="20" xfId="95" applyNumberFormat="1" applyFont="1" applyFill="1" applyBorder="1" applyAlignment="1">
      <alignment horizontal="left" vertical="center"/>
    </xf>
    <xf numFmtId="0" fontId="24" fillId="0" borderId="0" xfId="95" applyFont="1" applyAlignment="1">
      <alignment horizontal="left" vertical="center"/>
    </xf>
    <xf numFmtId="0" fontId="24" fillId="7" borderId="20" xfId="95" applyFont="1" applyFill="1" applyBorder="1" applyAlignment="1" applyProtection="1">
      <alignment vertical="center"/>
      <protection locked="0"/>
    </xf>
    <xf numFmtId="0" fontId="24" fillId="7" borderId="21" xfId="95" applyFont="1" applyFill="1" applyBorder="1" applyAlignment="1" applyProtection="1">
      <alignment vertical="center"/>
      <protection locked="0"/>
    </xf>
    <xf numFmtId="0" fontId="26" fillId="0" borderId="0" xfId="95" applyFont="1" applyAlignment="1">
      <alignment horizontal="center" vertical="center" wrapText="1"/>
    </xf>
    <xf numFmtId="0" fontId="46" fillId="0" borderId="0" xfId="95" applyFont="1" applyAlignment="1">
      <alignment vertical="center"/>
    </xf>
    <xf numFmtId="0" fontId="26" fillId="0" borderId="0" xfId="95" applyFont="1" applyAlignment="1">
      <alignment horizontal="center" vertical="center"/>
    </xf>
    <xf numFmtId="14" fontId="23" fillId="0" borderId="0" xfId="95" applyNumberFormat="1" applyFont="1" applyAlignment="1">
      <alignment vertical="center"/>
    </xf>
    <xf numFmtId="0" fontId="24" fillId="0" borderId="0" xfId="95" applyFont="1" applyAlignment="1">
      <alignment vertical="center"/>
    </xf>
    <xf numFmtId="0" fontId="49" fillId="0" borderId="0" xfId="95" applyFont="1" applyAlignment="1">
      <alignment vertical="center" wrapText="1"/>
    </xf>
    <xf numFmtId="179" fontId="23" fillId="5" borderId="95" xfId="95" applyNumberFormat="1" applyFont="1" applyFill="1" applyBorder="1" applyAlignment="1">
      <alignment horizontal="center" vertical="center"/>
    </xf>
    <xf numFmtId="164" fontId="23" fillId="5" borderId="96" xfId="95" applyNumberFormat="1" applyFont="1" applyFill="1" applyBorder="1" applyAlignment="1">
      <alignment horizontal="center" vertical="center"/>
    </xf>
    <xf numFmtId="180" fontId="23" fillId="5" borderId="96" xfId="95" applyNumberFormat="1" applyFont="1" applyFill="1" applyBorder="1" applyAlignment="1">
      <alignment horizontal="center" vertical="center"/>
    </xf>
    <xf numFmtId="164" fontId="23" fillId="5" borderId="97" xfId="95" applyNumberFormat="1" applyFont="1" applyFill="1" applyBorder="1" applyAlignment="1">
      <alignment horizontal="left" vertical="center"/>
    </xf>
    <xf numFmtId="0" fontId="21" fillId="7" borderId="1" xfId="95" applyFont="1" applyFill="1" applyBorder="1" applyAlignment="1" applyProtection="1">
      <alignment horizontal="center" vertical="center"/>
      <protection locked="0"/>
    </xf>
    <xf numFmtId="0" fontId="21" fillId="7" borderId="12" xfId="95" applyFont="1" applyFill="1" applyBorder="1" applyAlignment="1" applyProtection="1">
      <alignment horizontal="center" vertical="center"/>
      <protection locked="0"/>
    </xf>
    <xf numFmtId="180" fontId="23" fillId="0" borderId="12" xfId="95" applyNumberFormat="1" applyFont="1" applyBorder="1" applyAlignment="1">
      <alignment horizontal="center" vertical="center"/>
    </xf>
    <xf numFmtId="164" fontId="23" fillId="0" borderId="21" xfId="95" applyNumberFormat="1" applyFont="1" applyBorder="1" applyAlignment="1">
      <alignment horizontal="center" vertical="center"/>
    </xf>
    <xf numFmtId="164" fontId="23" fillId="0" borderId="20" xfId="95" applyNumberFormat="1" applyFont="1" applyBorder="1" applyAlignment="1">
      <alignment horizontal="center" vertical="center"/>
    </xf>
    <xf numFmtId="0" fontId="21" fillId="3" borderId="0" xfId="95" applyFont="1" applyFill="1" applyAlignment="1">
      <alignment horizontal="left" vertical="top" wrapText="1"/>
    </xf>
    <xf numFmtId="16" fontId="23" fillId="15" borderId="8" xfId="95" applyNumberFormat="1" applyFont="1" applyFill="1" applyBorder="1" applyAlignment="1">
      <alignment horizontal="center" vertical="center"/>
    </xf>
    <xf numFmtId="16" fontId="23" fillId="15" borderId="100" xfId="95" applyNumberFormat="1" applyFont="1" applyFill="1" applyBorder="1" applyAlignment="1">
      <alignment horizontal="center" vertical="center"/>
    </xf>
    <xf numFmtId="0" fontId="49" fillId="0" borderId="0" xfId="95" applyFont="1" applyAlignment="1">
      <alignment horizontal="left" vertical="center"/>
    </xf>
    <xf numFmtId="172" fontId="30" fillId="0" borderId="104" xfId="4" applyNumberFormat="1" applyFont="1" applyBorder="1" applyAlignment="1">
      <alignment horizontal="center" vertical="center" shrinkToFit="1"/>
    </xf>
    <xf numFmtId="0" fontId="15" fillId="7" borderId="105" xfId="4" applyFill="1" applyBorder="1" applyAlignment="1" applyProtection="1">
      <alignment horizontal="center" vertical="center"/>
      <protection locked="0"/>
    </xf>
    <xf numFmtId="0" fontId="15" fillId="14" borderId="106" xfId="4" applyFill="1" applyBorder="1" applyAlignment="1" applyProtection="1">
      <alignment horizontal="center" vertical="center"/>
      <protection locked="0"/>
    </xf>
    <xf numFmtId="0" fontId="15" fillId="9" borderId="105" xfId="4" applyFill="1" applyBorder="1" applyAlignment="1" applyProtection="1">
      <alignment horizontal="center" vertical="center"/>
      <protection locked="0"/>
    </xf>
    <xf numFmtId="0" fontId="15" fillId="9" borderId="107" xfId="4" applyFill="1" applyBorder="1" applyAlignment="1" applyProtection="1">
      <alignment horizontal="center" vertical="center"/>
      <protection locked="0"/>
    </xf>
    <xf numFmtId="14" fontId="2" fillId="0" borderId="0" xfId="120" applyNumberFormat="1" applyAlignment="1">
      <alignment horizontal="center" vertical="center"/>
    </xf>
    <xf numFmtId="0" fontId="7" fillId="0" borderId="0" xfId="120" applyFont="1" applyAlignment="1">
      <alignment horizontal="center" vertical="center"/>
    </xf>
    <xf numFmtId="0" fontId="2" fillId="0" borderId="20" xfId="95" applyBorder="1" applyAlignment="1">
      <alignment horizontal="center" vertical="center" wrapText="1"/>
    </xf>
    <xf numFmtId="0" fontId="2" fillId="7" borderId="7" xfId="95" applyFill="1" applyBorder="1" applyAlignment="1" applyProtection="1">
      <alignment horizontal="center" vertical="center"/>
      <protection locked="0"/>
    </xf>
    <xf numFmtId="14" fontId="23" fillId="0" borderId="0" xfId="95" applyNumberFormat="1" applyFont="1" applyAlignment="1">
      <alignment horizontal="center" vertical="center"/>
    </xf>
    <xf numFmtId="0" fontId="24" fillId="0" borderId="20" xfId="95" applyFont="1" applyBorder="1" applyAlignment="1">
      <alignment horizontal="left" vertical="center"/>
    </xf>
    <xf numFmtId="0" fontId="24" fillId="0" borderId="0" xfId="95" applyFont="1" applyAlignment="1">
      <alignment horizontal="center" vertical="center"/>
    </xf>
    <xf numFmtId="0" fontId="22" fillId="0" borderId="28" xfId="95" applyFont="1" applyBorder="1" applyAlignment="1">
      <alignment horizontal="center" vertical="top" wrapText="1"/>
    </xf>
    <xf numFmtId="0" fontId="22" fillId="0" borderId="0" xfId="95" applyFont="1" applyAlignment="1">
      <alignment horizontal="center" vertical="top" wrapText="1"/>
    </xf>
    <xf numFmtId="0" fontId="22" fillId="0" borderId="5" xfId="95" applyFont="1" applyBorder="1" applyAlignment="1">
      <alignment horizontal="center" vertical="top" wrapText="1"/>
    </xf>
    <xf numFmtId="164" fontId="21" fillId="0" borderId="17" xfId="0" applyNumberFormat="1" applyFont="1" applyBorder="1" applyAlignment="1">
      <alignment horizontal="center" vertical="center"/>
    </xf>
    <xf numFmtId="0" fontId="21" fillId="7" borderId="102" xfId="0" applyFont="1" applyFill="1" applyBorder="1" applyAlignment="1" applyProtection="1">
      <alignment horizontal="center" vertical="center"/>
      <protection locked="0"/>
    </xf>
    <xf numFmtId="0" fontId="0" fillId="16" borderId="35" xfId="0" applyFill="1" applyBorder="1" applyAlignment="1" applyProtection="1">
      <alignment horizontal="center" vertical="center"/>
      <protection locked="0"/>
    </xf>
    <xf numFmtId="0" fontId="0" fillId="16" borderId="92" xfId="0" applyFill="1" applyBorder="1" applyAlignment="1" applyProtection="1">
      <alignment horizontal="center" vertical="center"/>
      <protection locked="0"/>
    </xf>
    <xf numFmtId="0" fontId="0" fillId="16" borderId="15" xfId="0" applyFill="1" applyBorder="1" applyAlignment="1" applyProtection="1">
      <alignment horizontal="center" vertical="center"/>
      <protection locked="0"/>
    </xf>
    <xf numFmtId="169" fontId="2" fillId="0" borderId="0" xfId="4" applyNumberFormat="1" applyFont="1" applyAlignment="1">
      <alignment horizontal="center" vertical="center"/>
    </xf>
    <xf numFmtId="0" fontId="2" fillId="0" borderId="0" xfId="4" applyFont="1" applyAlignment="1">
      <alignment vertical="center"/>
    </xf>
    <xf numFmtId="0" fontId="1" fillId="7" borderId="20" xfId="95" applyFont="1" applyFill="1" applyBorder="1" applyAlignment="1" applyProtection="1">
      <alignment horizontal="center" vertical="center" wrapText="1"/>
      <protection locked="0"/>
    </xf>
    <xf numFmtId="0" fontId="3" fillId="0" borderId="0" xfId="95" applyFont="1" applyAlignment="1">
      <alignment horizontal="center" vertical="center" wrapText="1"/>
    </xf>
    <xf numFmtId="0" fontId="3" fillId="0" borderId="0" xfId="95" applyFont="1" applyAlignment="1">
      <alignment horizontal="center" vertical="center"/>
    </xf>
    <xf numFmtId="0" fontId="1" fillId="0" borderId="0" xfId="95" applyFont="1" applyAlignment="1">
      <alignment horizontal="center" vertical="center"/>
    </xf>
    <xf numFmtId="14" fontId="1" fillId="0" borderId="0" xfId="95" applyNumberFormat="1" applyFont="1" applyAlignment="1">
      <alignment horizontal="center" vertical="center"/>
    </xf>
    <xf numFmtId="164" fontId="21" fillId="0" borderId="20" xfId="95" applyNumberFormat="1" applyFont="1" applyBorder="1" applyAlignment="1">
      <alignment horizontal="center" vertical="center"/>
    </xf>
    <xf numFmtId="0" fontId="21" fillId="7" borderId="102" xfId="95" applyFont="1" applyFill="1" applyBorder="1" applyAlignment="1" applyProtection="1">
      <alignment horizontal="center" vertical="center"/>
      <protection locked="0"/>
    </xf>
    <xf numFmtId="49" fontId="23" fillId="0" borderId="93" xfId="95" applyNumberFormat="1" applyFont="1" applyBorder="1" applyAlignment="1">
      <alignment horizontal="left" vertical="center" wrapText="1"/>
    </xf>
    <xf numFmtId="0" fontId="23" fillId="0" borderId="39" xfId="95" applyFont="1" applyBorder="1" applyAlignment="1">
      <alignment horizontal="left" vertical="center" wrapText="1"/>
    </xf>
    <xf numFmtId="0" fontId="21" fillId="7" borderId="1" xfId="0" applyFont="1" applyFill="1" applyBorder="1" applyAlignment="1" applyProtection="1">
      <alignment horizontal="center" vertical="center"/>
      <protection locked="0"/>
    </xf>
    <xf numFmtId="0" fontId="21" fillId="7" borderId="91" xfId="0" applyFont="1" applyFill="1" applyBorder="1" applyAlignment="1" applyProtection="1">
      <alignment horizontal="center" vertical="center" wrapText="1"/>
      <protection locked="0"/>
    </xf>
    <xf numFmtId="0" fontId="21" fillId="7" borderId="38" xfId="0" applyFont="1" applyFill="1" applyBorder="1" applyAlignment="1" applyProtection="1">
      <alignment horizontal="center" vertical="center" wrapText="1"/>
      <protection locked="0"/>
    </xf>
    <xf numFmtId="0" fontId="21" fillId="7" borderId="1" xfId="0" applyFont="1" applyFill="1" applyBorder="1" applyAlignment="1" applyProtection="1">
      <alignment horizontal="center" vertical="center" wrapText="1"/>
      <protection locked="0"/>
    </xf>
    <xf numFmtId="164" fontId="48" fillId="0" borderId="0" xfId="0" applyNumberFormat="1" applyFont="1" applyAlignment="1">
      <alignment horizontal="left" vertical="center"/>
    </xf>
    <xf numFmtId="0" fontId="21" fillId="3" borderId="0" xfId="0" applyFont="1" applyFill="1" applyAlignment="1">
      <alignment horizontal="center" vertical="top" wrapText="1"/>
    </xf>
    <xf numFmtId="0" fontId="23" fillId="0" borderId="0" xfId="0" applyFont="1" applyAlignment="1">
      <alignment horizontal="left" vertical="center" wrapText="1"/>
    </xf>
    <xf numFmtId="0" fontId="49" fillId="0" borderId="0" xfId="0" applyFont="1" applyAlignment="1">
      <alignment horizontal="center" vertical="center" wrapText="1"/>
    </xf>
    <xf numFmtId="0" fontId="21" fillId="3" borderId="0" xfId="0" applyFont="1" applyFill="1" applyAlignment="1">
      <alignment vertical="center" wrapText="1"/>
    </xf>
    <xf numFmtId="0" fontId="21" fillId="0" borderId="40" xfId="0" applyFont="1" applyBorder="1" applyAlignment="1">
      <alignment horizontal="center" vertical="center" wrapText="1"/>
    </xf>
    <xf numFmtId="0" fontId="21" fillId="7" borderId="38" xfId="0" applyFont="1" applyFill="1" applyBorder="1" applyAlignment="1" applyProtection="1">
      <alignment horizontal="center" vertical="center"/>
      <protection locked="0"/>
    </xf>
    <xf numFmtId="0" fontId="21" fillId="0" borderId="0" xfId="0" applyFont="1"/>
    <xf numFmtId="0" fontId="23" fillId="5" borderId="0" xfId="0" applyFont="1" applyFill="1" applyAlignment="1">
      <alignment horizontal="center" vertical="center" wrapText="1"/>
    </xf>
    <xf numFmtId="166" fontId="24" fillId="5" borderId="0" xfId="0" applyNumberFormat="1" applyFont="1" applyFill="1" applyAlignment="1">
      <alignment horizontal="center" vertical="center"/>
    </xf>
    <xf numFmtId="0" fontId="23" fillId="7" borderId="20" xfId="0" applyFont="1" applyFill="1" applyBorder="1" applyAlignment="1" applyProtection="1">
      <alignment horizontal="center" vertical="center" wrapText="1"/>
      <protection locked="0"/>
    </xf>
    <xf numFmtId="166" fontId="24" fillId="5" borderId="20" xfId="0" applyNumberFormat="1" applyFont="1" applyFill="1" applyBorder="1" applyAlignment="1">
      <alignment horizontal="center" vertical="center"/>
    </xf>
    <xf numFmtId="0" fontId="24" fillId="0" borderId="25" xfId="0" applyFont="1" applyBorder="1" applyAlignment="1">
      <alignment horizontal="left" vertical="center"/>
    </xf>
    <xf numFmtId="14" fontId="21" fillId="0" borderId="0" xfId="0" applyNumberFormat="1" applyFont="1" applyAlignment="1">
      <alignment horizontal="center" vertical="center"/>
    </xf>
    <xf numFmtId="0" fontId="24" fillId="0" borderId="0" xfId="0" applyFont="1" applyAlignment="1">
      <alignment vertical="center"/>
    </xf>
    <xf numFmtId="0" fontId="21" fillId="3" borderId="0" xfId="0" applyFont="1" applyFill="1" applyAlignment="1">
      <alignment vertical="center"/>
    </xf>
    <xf numFmtId="0" fontId="63" fillId="0" borderId="0" xfId="0" applyFont="1" applyAlignment="1">
      <alignment horizontal="center" vertical="center"/>
    </xf>
    <xf numFmtId="0" fontId="63" fillId="0" borderId="0" xfId="0" applyFont="1" applyAlignment="1">
      <alignment vertical="center"/>
    </xf>
    <xf numFmtId="16" fontId="23" fillId="15" borderId="101" xfId="95" applyNumberFormat="1" applyFont="1" applyFill="1" applyBorder="1" applyAlignment="1">
      <alignment horizontal="center" vertical="center"/>
    </xf>
    <xf numFmtId="0" fontId="52" fillId="0" borderId="39" xfId="95" applyFont="1" applyBorder="1" applyAlignment="1">
      <alignment horizontal="left" vertical="center" wrapText="1"/>
    </xf>
    <xf numFmtId="0" fontId="21" fillId="15" borderId="99" xfId="95" applyFont="1" applyFill="1" applyBorder="1" applyAlignment="1" applyProtection="1">
      <alignment horizontal="center" vertical="center"/>
      <protection locked="0"/>
    </xf>
    <xf numFmtId="0" fontId="21" fillId="7" borderId="20" xfId="95" applyFont="1" applyFill="1" applyBorder="1" applyAlignment="1" applyProtection="1">
      <alignment horizontal="center" vertical="center"/>
      <protection locked="0"/>
    </xf>
    <xf numFmtId="49" fontId="52" fillId="0" borderId="93" xfId="95" applyNumberFormat="1" applyFont="1" applyBorder="1" applyAlignment="1">
      <alignment horizontal="left" vertical="center" wrapText="1"/>
    </xf>
    <xf numFmtId="0" fontId="21" fillId="7" borderId="38" xfId="95" applyFont="1" applyFill="1" applyBorder="1" applyAlignment="1" applyProtection="1">
      <alignment horizontal="center" vertical="center"/>
      <protection locked="0"/>
    </xf>
    <xf numFmtId="0" fontId="21" fillId="7" borderId="98" xfId="95" applyFont="1" applyFill="1" applyBorder="1" applyAlignment="1" applyProtection="1">
      <alignment horizontal="center" vertical="center"/>
      <protection locked="0"/>
    </xf>
    <xf numFmtId="164" fontId="21" fillId="0" borderId="39" xfId="95" applyNumberFormat="1" applyFont="1" applyBorder="1" applyAlignment="1">
      <alignment horizontal="left" vertical="center"/>
    </xf>
    <xf numFmtId="0" fontId="21" fillId="7" borderId="23" xfId="95" applyFont="1" applyFill="1" applyBorder="1" applyAlignment="1" applyProtection="1">
      <alignment horizontal="center" vertical="center"/>
      <protection locked="0"/>
    </xf>
    <xf numFmtId="164" fontId="21" fillId="0" borderId="11" xfId="95" applyNumberFormat="1" applyFont="1" applyBorder="1" applyAlignment="1">
      <alignment horizontal="left" vertical="center"/>
    </xf>
    <xf numFmtId="0" fontId="21" fillId="7" borderId="31" xfId="95" applyFont="1" applyFill="1" applyBorder="1" applyAlignment="1" applyProtection="1">
      <alignment horizontal="center" vertical="center"/>
      <protection locked="0"/>
    </xf>
    <xf numFmtId="0" fontId="28" fillId="0" borderId="87" xfId="4" applyFont="1" applyBorder="1"/>
    <xf numFmtId="0" fontId="23" fillId="0" borderId="0" xfId="0" applyFont="1" applyAlignment="1">
      <alignment vertical="center"/>
    </xf>
    <xf numFmtId="0" fontId="21" fillId="7" borderId="108" xfId="0" applyFont="1" applyFill="1" applyBorder="1" applyAlignment="1" applyProtection="1">
      <alignment horizontal="center" vertical="center"/>
      <protection locked="0"/>
    </xf>
    <xf numFmtId="0" fontId="21" fillId="15" borderId="110" xfId="95" applyFont="1" applyFill="1" applyBorder="1" applyAlignment="1" applyProtection="1">
      <alignment horizontal="center" vertical="center"/>
      <protection locked="0"/>
    </xf>
    <xf numFmtId="16" fontId="2" fillId="0" borderId="36" xfId="95" applyNumberFormat="1" applyBorder="1" applyAlignment="1">
      <alignment horizontal="center" vertical="center"/>
    </xf>
    <xf numFmtId="0" fontId="2" fillId="0" borderId="109" xfId="95" applyBorder="1" applyAlignment="1">
      <alignment horizontal="center" vertical="center"/>
    </xf>
    <xf numFmtId="0" fontId="2" fillId="7" borderId="8" xfId="95" applyFill="1" applyBorder="1" applyAlignment="1" applyProtection="1">
      <alignment horizontal="center" vertical="center"/>
      <protection locked="0"/>
    </xf>
    <xf numFmtId="168" fontId="2" fillId="4" borderId="111" xfId="96" applyNumberFormat="1" applyFill="1" applyBorder="1" applyAlignment="1" applyProtection="1">
      <alignment horizontal="center" vertical="center"/>
      <protection locked="0"/>
    </xf>
    <xf numFmtId="168" fontId="2" fillId="4" borderId="112" xfId="96" applyNumberFormat="1" applyFill="1" applyBorder="1" applyAlignment="1" applyProtection="1">
      <alignment horizontal="center" vertical="center"/>
      <protection locked="0"/>
    </xf>
    <xf numFmtId="0" fontId="2" fillId="7" borderId="113" xfId="95" applyFill="1" applyBorder="1" applyAlignment="1" applyProtection="1">
      <alignment horizontal="center" vertical="center"/>
      <protection locked="0"/>
    </xf>
    <xf numFmtId="0" fontId="2" fillId="7" borderId="114" xfId="95" applyFill="1" applyBorder="1" applyAlignment="1" applyProtection="1">
      <alignment horizontal="center" vertical="center"/>
      <protection locked="0"/>
    </xf>
    <xf numFmtId="168" fontId="2" fillId="4" borderId="116" xfId="96" applyNumberFormat="1" applyFill="1" applyBorder="1" applyAlignment="1" applyProtection="1">
      <alignment horizontal="center" vertical="center"/>
      <protection locked="0"/>
    </xf>
    <xf numFmtId="168" fontId="2" fillId="4" borderId="117" xfId="96" applyNumberFormat="1" applyFill="1" applyBorder="1" applyAlignment="1" applyProtection="1">
      <alignment horizontal="center" vertical="center"/>
      <protection locked="0"/>
    </xf>
    <xf numFmtId="16" fontId="2" fillId="0" borderId="118" xfId="95" applyNumberFormat="1" applyBorder="1" applyAlignment="1">
      <alignment horizontal="center" vertical="center"/>
    </xf>
    <xf numFmtId="168" fontId="2" fillId="4" borderId="120" xfId="96" applyNumberFormat="1" applyFill="1" applyBorder="1" applyAlignment="1" applyProtection="1">
      <alignment horizontal="center" vertical="center"/>
      <protection locked="0"/>
    </xf>
    <xf numFmtId="0" fontId="2" fillId="7" borderId="121" xfId="95" applyFill="1" applyBorder="1" applyAlignment="1" applyProtection="1">
      <alignment horizontal="center" vertical="center"/>
      <protection locked="0"/>
    </xf>
    <xf numFmtId="0" fontId="2" fillId="7" borderId="122" xfId="95" applyFill="1" applyBorder="1" applyAlignment="1" applyProtection="1">
      <alignment horizontal="center" vertical="center"/>
      <protection locked="0"/>
    </xf>
    <xf numFmtId="0" fontId="21" fillId="7" borderId="126" xfId="95" applyFont="1" applyFill="1" applyBorder="1" applyAlignment="1" applyProtection="1">
      <alignment horizontal="center" vertical="center"/>
      <protection locked="0"/>
    </xf>
    <xf numFmtId="0" fontId="21" fillId="7" borderId="127" xfId="95" applyFont="1" applyFill="1" applyBorder="1" applyAlignment="1" applyProtection="1">
      <alignment horizontal="center" vertical="center"/>
      <protection locked="0"/>
    </xf>
    <xf numFmtId="166" fontId="23" fillId="5" borderId="0" xfId="0" applyNumberFormat="1" applyFont="1" applyFill="1" applyAlignment="1">
      <alignment vertical="center" wrapText="1"/>
    </xf>
    <xf numFmtId="0" fontId="21" fillId="7" borderId="102" xfId="0" applyFont="1" applyFill="1" applyBorder="1" applyAlignment="1" applyProtection="1">
      <alignment horizontal="center" vertical="center" wrapText="1"/>
      <protection locked="0"/>
    </xf>
    <xf numFmtId="0" fontId="21" fillId="7" borderId="103" xfId="0" applyFont="1" applyFill="1" applyBorder="1" applyAlignment="1" applyProtection="1">
      <alignment horizontal="center" vertical="center" wrapText="1"/>
      <protection locked="0"/>
    </xf>
    <xf numFmtId="16" fontId="23" fillId="0" borderId="123" xfId="0" applyNumberFormat="1" applyFont="1" applyBorder="1" applyAlignment="1">
      <alignment horizontal="center" vertical="center"/>
    </xf>
    <xf numFmtId="16" fontId="23" fillId="0" borderId="126" xfId="0" applyNumberFormat="1" applyFont="1" applyBorder="1" applyAlignment="1">
      <alignment horizontal="center" vertical="center"/>
    </xf>
    <xf numFmtId="16" fontId="23" fillId="0" borderId="127" xfId="0" applyNumberFormat="1" applyFont="1" applyBorder="1" applyAlignment="1">
      <alignment horizontal="center" vertical="center"/>
    </xf>
    <xf numFmtId="0" fontId="49" fillId="0" borderId="0" xfId="0" applyFont="1" applyAlignment="1">
      <alignment vertical="center" wrapText="1"/>
    </xf>
    <xf numFmtId="166" fontId="23" fillId="0" borderId="0" xfId="0" applyNumberFormat="1" applyFont="1" applyAlignment="1">
      <alignment horizontal="center" vertical="center"/>
    </xf>
    <xf numFmtId="0" fontId="52" fillId="0" borderId="0" xfId="0" applyFont="1" applyAlignment="1">
      <alignment vertical="center"/>
    </xf>
    <xf numFmtId="182" fontId="1" fillId="5" borderId="0" xfId="95" applyNumberFormat="1" applyFont="1" applyFill="1" applyAlignment="1">
      <alignment horizontal="center" vertical="center" wrapText="1"/>
    </xf>
    <xf numFmtId="164" fontId="23" fillId="0" borderId="21" xfId="95" quotePrefix="1" applyNumberFormat="1" applyFont="1" applyBorder="1" applyAlignment="1">
      <alignment horizontal="center" vertical="center"/>
    </xf>
    <xf numFmtId="164" fontId="48" fillId="0" borderId="0" xfId="0" applyNumberFormat="1" applyFont="1" applyAlignment="1">
      <alignment vertical="center" wrapText="1"/>
    </xf>
    <xf numFmtId="164" fontId="48" fillId="0" borderId="0" xfId="0" applyNumberFormat="1" applyFont="1" applyAlignment="1">
      <alignment vertical="center"/>
    </xf>
    <xf numFmtId="0" fontId="2" fillId="7" borderId="123" xfId="95" applyFill="1" applyBorder="1" applyAlignment="1" applyProtection="1">
      <alignment horizontal="center" vertical="center"/>
      <protection locked="0"/>
    </xf>
    <xf numFmtId="0" fontId="21" fillId="7" borderId="133" xfId="0" applyFont="1" applyFill="1" applyBorder="1" applyAlignment="1" applyProtection="1">
      <alignment horizontal="center" vertical="center"/>
      <protection locked="0"/>
    </xf>
    <xf numFmtId="0" fontId="21" fillId="7" borderId="134" xfId="0" applyFont="1" applyFill="1" applyBorder="1" applyAlignment="1" applyProtection="1">
      <alignment horizontal="center" vertical="center"/>
      <protection locked="0"/>
    </xf>
    <xf numFmtId="0" fontId="21" fillId="7" borderId="135" xfId="0" applyFont="1" applyFill="1" applyBorder="1" applyAlignment="1" applyProtection="1">
      <alignment horizontal="center" vertical="center"/>
      <protection locked="0"/>
    </xf>
    <xf numFmtId="0" fontId="21" fillId="7" borderId="130" xfId="95" applyFont="1" applyFill="1" applyBorder="1" applyAlignment="1" applyProtection="1">
      <alignment horizontal="center" vertical="center"/>
      <protection locked="0"/>
    </xf>
    <xf numFmtId="0" fontId="21" fillId="7" borderId="131" xfId="95" applyFont="1" applyFill="1" applyBorder="1" applyAlignment="1" applyProtection="1">
      <alignment horizontal="center" vertical="center"/>
      <protection locked="0"/>
    </xf>
    <xf numFmtId="0" fontId="21" fillId="7" borderId="139" xfId="95" applyFont="1" applyFill="1" applyBorder="1" applyAlignment="1" applyProtection="1">
      <alignment horizontal="center" vertical="center"/>
      <protection locked="0"/>
    </xf>
    <xf numFmtId="49" fontId="52" fillId="0" borderId="125" xfId="95" applyNumberFormat="1" applyFont="1" applyBorder="1" applyAlignment="1">
      <alignment horizontal="left" vertical="center" wrapText="1"/>
    </xf>
    <xf numFmtId="180" fontId="23" fillId="0" borderId="126" xfId="95" applyNumberFormat="1" applyFont="1" applyBorder="1" applyAlignment="1">
      <alignment horizontal="center" vertical="center"/>
    </xf>
    <xf numFmtId="180" fontId="23" fillId="0" borderId="127" xfId="95" applyNumberFormat="1" applyFont="1" applyBorder="1" applyAlignment="1">
      <alignment horizontal="center" vertical="center"/>
    </xf>
    <xf numFmtId="180" fontId="23" fillId="0" borderId="38" xfId="95" applyNumberFormat="1" applyFont="1" applyBorder="1" applyAlignment="1">
      <alignment horizontal="center" vertical="center"/>
    </xf>
    <xf numFmtId="49" fontId="23" fillId="15" borderId="128" xfId="95" applyNumberFormat="1" applyFont="1" applyFill="1" applyBorder="1" applyAlignment="1">
      <alignment vertical="center"/>
    </xf>
    <xf numFmtId="49" fontId="23" fillId="15" borderId="129" xfId="95" applyNumberFormat="1" applyFont="1" applyFill="1" applyBorder="1" applyAlignment="1">
      <alignment vertical="center"/>
    </xf>
    <xf numFmtId="49" fontId="23" fillId="15" borderId="138" xfId="95" applyNumberFormat="1" applyFont="1" applyFill="1" applyBorder="1" applyAlignment="1">
      <alignment vertical="center"/>
    </xf>
    <xf numFmtId="164" fontId="21" fillId="0" borderId="125" xfId="95" applyNumberFormat="1" applyFont="1" applyBorder="1" applyAlignment="1">
      <alignment horizontal="left" vertical="center"/>
    </xf>
    <xf numFmtId="164" fontId="23" fillId="0" borderId="127" xfId="95" applyNumberFormat="1" applyFont="1" applyBorder="1" applyAlignment="1">
      <alignment horizontal="center" vertical="center"/>
    </xf>
    <xf numFmtId="164" fontId="23" fillId="0" borderId="38" xfId="95" applyNumberFormat="1" applyFont="1" applyBorder="1" applyAlignment="1">
      <alignment horizontal="center" vertical="center"/>
    </xf>
    <xf numFmtId="164" fontId="23" fillId="0" borderId="1" xfId="95" applyNumberFormat="1" applyFont="1" applyBorder="1" applyAlignment="1">
      <alignment horizontal="center" vertical="center"/>
    </xf>
    <xf numFmtId="164" fontId="21" fillId="0" borderId="132" xfId="95" applyNumberFormat="1" applyFont="1" applyBorder="1" applyAlignment="1">
      <alignment horizontal="left" vertical="center"/>
    </xf>
    <xf numFmtId="180" fontId="23" fillId="0" borderId="130" xfId="95" applyNumberFormat="1" applyFont="1" applyBorder="1" applyAlignment="1">
      <alignment horizontal="center" vertical="center"/>
    </xf>
    <xf numFmtId="164" fontId="23" fillId="0" borderId="131" xfId="95" applyNumberFormat="1" applyFont="1" applyBorder="1" applyAlignment="1">
      <alignment horizontal="center" vertical="center"/>
    </xf>
    <xf numFmtId="0" fontId="21" fillId="7" borderId="92" xfId="95" applyFont="1" applyFill="1" applyBorder="1" applyAlignment="1" applyProtection="1">
      <alignment horizontal="center" vertical="center"/>
      <protection locked="0"/>
    </xf>
    <xf numFmtId="0" fontId="21" fillId="7" borderId="91" xfId="95" applyFont="1" applyFill="1" applyBorder="1" applyAlignment="1" applyProtection="1">
      <alignment horizontal="center" vertical="center"/>
      <protection locked="0"/>
    </xf>
    <xf numFmtId="16" fontId="23" fillId="4" borderId="132" xfId="95" applyNumberFormat="1" applyFont="1" applyFill="1" applyBorder="1" applyAlignment="1">
      <alignment horizontal="center" vertical="center"/>
    </xf>
    <xf numFmtId="16" fontId="23" fillId="4" borderId="130" xfId="95" applyNumberFormat="1" applyFont="1" applyFill="1" applyBorder="1" applyAlignment="1">
      <alignment horizontal="center" vertical="center"/>
    </xf>
    <xf numFmtId="16" fontId="23" fillId="4" borderId="131" xfId="95" applyNumberFormat="1" applyFont="1" applyFill="1" applyBorder="1" applyAlignment="1">
      <alignment horizontal="center" vertical="center"/>
    </xf>
    <xf numFmtId="0" fontId="52" fillId="0" borderId="108" xfId="95" applyFont="1" applyBorder="1" applyAlignment="1">
      <alignment horizontal="left" vertical="center" wrapText="1"/>
    </xf>
    <xf numFmtId="164" fontId="23" fillId="0" borderId="102" xfId="95" applyNumberFormat="1" applyFont="1" applyBorder="1" applyAlignment="1">
      <alignment horizontal="center" vertical="center"/>
    </xf>
    <xf numFmtId="180" fontId="23" fillId="0" borderId="103" xfId="95" applyNumberFormat="1" applyFont="1" applyBorder="1" applyAlignment="1">
      <alignment horizontal="center" vertical="center"/>
    </xf>
    <xf numFmtId="0" fontId="21" fillId="15" borderId="141" xfId="95" applyFont="1" applyFill="1" applyBorder="1" applyAlignment="1" applyProtection="1">
      <alignment horizontal="center" vertical="center"/>
      <protection locked="0"/>
    </xf>
    <xf numFmtId="0" fontId="21" fillId="15" borderId="142" xfId="95" applyFont="1" applyFill="1" applyBorder="1" applyAlignment="1" applyProtection="1">
      <alignment horizontal="center" vertical="center"/>
      <protection locked="0"/>
    </xf>
    <xf numFmtId="0" fontId="68" fillId="0" borderId="0" xfId="0" applyFont="1" applyAlignment="1">
      <alignment horizontal="center" vertical="center"/>
    </xf>
    <xf numFmtId="183" fontId="69" fillId="17" borderId="143" xfId="0" applyNumberFormat="1" applyFont="1" applyFill="1" applyBorder="1" applyAlignment="1">
      <alignment horizontal="center" vertical="center"/>
    </xf>
    <xf numFmtId="183" fontId="69" fillId="17" borderId="144" xfId="0" applyNumberFormat="1" applyFont="1" applyFill="1" applyBorder="1" applyAlignment="1">
      <alignment horizontal="center" vertical="center"/>
    </xf>
    <xf numFmtId="183" fontId="69" fillId="17" borderId="143" xfId="0" applyNumberFormat="1" applyFont="1" applyFill="1" applyBorder="1" applyAlignment="1">
      <alignment horizontal="center" vertical="center" wrapText="1"/>
    </xf>
    <xf numFmtId="170" fontId="68" fillId="0" borderId="143" xfId="0" applyNumberFormat="1" applyFont="1" applyBorder="1" applyAlignment="1">
      <alignment horizontal="center"/>
    </xf>
    <xf numFmtId="0" fontId="68" fillId="0" borderId="143" xfId="0" applyFont="1" applyBorder="1" applyAlignment="1">
      <alignment horizontal="center" vertical="center"/>
    </xf>
    <xf numFmtId="0" fontId="69" fillId="0" borderId="143" xfId="0" applyFont="1" applyBorder="1" applyAlignment="1">
      <alignment horizontal="center" vertical="center"/>
    </xf>
    <xf numFmtId="0" fontId="68" fillId="15" borderId="143" xfId="0" applyFont="1" applyFill="1" applyBorder="1" applyAlignment="1">
      <alignment horizontal="center" vertical="center"/>
    </xf>
    <xf numFmtId="0" fontId="68" fillId="18" borderId="143" xfId="0" applyFont="1" applyFill="1" applyBorder="1" applyAlignment="1">
      <alignment horizontal="center" vertical="center"/>
    </xf>
    <xf numFmtId="170" fontId="68" fillId="0" borderId="0" xfId="0" applyNumberFormat="1" applyFont="1" applyAlignment="1">
      <alignment horizontal="center"/>
    </xf>
    <xf numFmtId="0" fontId="68" fillId="0" borderId="0" xfId="0" applyFont="1" applyAlignment="1">
      <alignment horizontal="center"/>
    </xf>
    <xf numFmtId="0" fontId="70" fillId="0" borderId="0" xfId="0" applyFont="1" applyAlignment="1">
      <alignment horizontal="center"/>
    </xf>
    <xf numFmtId="0" fontId="68" fillId="0" borderId="0" xfId="0" applyFont="1"/>
    <xf numFmtId="0" fontId="71" fillId="0" borderId="0" xfId="0" applyFont="1"/>
    <xf numFmtId="0" fontId="68" fillId="0" borderId="0" xfId="0" applyFont="1" applyAlignment="1">
      <alignment horizontal="right"/>
    </xf>
    <xf numFmtId="0" fontId="68" fillId="0" borderId="148" xfId="0" applyFont="1" applyBorder="1" applyAlignment="1">
      <alignment horizontal="left"/>
    </xf>
    <xf numFmtId="0" fontId="68" fillId="0" borderId="149" xfId="0" applyFont="1" applyBorder="1" applyAlignment="1">
      <alignment horizontal="left"/>
    </xf>
    <xf numFmtId="0" fontId="68" fillId="0" borderId="152" xfId="0" applyFont="1" applyBorder="1" applyAlignment="1">
      <alignment horizontal="left"/>
    </xf>
    <xf numFmtId="0" fontId="68" fillId="0" borderId="153" xfId="0" applyFont="1" applyBorder="1" applyAlignment="1">
      <alignment horizontal="left"/>
    </xf>
    <xf numFmtId="0" fontId="68" fillId="0" borderId="155" xfId="0" applyFont="1" applyBorder="1" applyAlignment="1">
      <alignment horizontal="left"/>
    </xf>
    <xf numFmtId="0" fontId="68" fillId="0" borderId="156" xfId="0" applyFont="1" applyBorder="1" applyAlignment="1">
      <alignment horizontal="left"/>
    </xf>
    <xf numFmtId="183" fontId="69" fillId="17" borderId="144" xfId="0" applyNumberFormat="1" applyFont="1" applyFill="1" applyBorder="1" applyAlignment="1">
      <alignment horizontal="center" vertical="center" wrapText="1"/>
    </xf>
    <xf numFmtId="0" fontId="2" fillId="8" borderId="14" xfId="95" applyFill="1" applyBorder="1" applyAlignment="1" applyProtection="1">
      <alignment horizontal="center" vertical="center"/>
      <protection locked="0"/>
    </xf>
    <xf numFmtId="0" fontId="72" fillId="0" borderId="0" xfId="4" applyFont="1" applyAlignment="1">
      <alignment horizontal="center" vertical="center" wrapText="1"/>
    </xf>
    <xf numFmtId="0" fontId="72" fillId="0" borderId="0" xfId="4" applyFont="1" applyAlignment="1">
      <alignment horizontal="center"/>
    </xf>
    <xf numFmtId="0" fontId="68" fillId="0" borderId="159" xfId="0" applyFont="1" applyBorder="1" applyAlignment="1">
      <alignment horizontal="center" vertical="center" wrapText="1"/>
    </xf>
    <xf numFmtId="0" fontId="68" fillId="0" borderId="160" xfId="0" applyFont="1" applyBorder="1" applyAlignment="1">
      <alignment horizontal="center" vertical="center" wrapText="1"/>
    </xf>
    <xf numFmtId="0" fontId="68" fillId="0" borderId="161" xfId="0" applyFont="1" applyBorder="1" applyAlignment="1">
      <alignment horizontal="center" vertical="center" wrapText="1"/>
    </xf>
    <xf numFmtId="166" fontId="73" fillId="19" borderId="0" xfId="0" applyNumberFormat="1" applyFont="1" applyFill="1" applyAlignment="1">
      <alignment horizontal="center" vertical="center"/>
    </xf>
    <xf numFmtId="184" fontId="2" fillId="4" borderId="116" xfId="96" applyNumberFormat="1" applyFill="1" applyBorder="1" applyAlignment="1" applyProtection="1">
      <alignment horizontal="center" vertical="center"/>
      <protection locked="0"/>
    </xf>
    <xf numFmtId="16" fontId="2" fillId="0" borderId="163" xfId="95" applyNumberFormat="1" applyBorder="1" applyAlignment="1">
      <alignment horizontal="center" vertical="center" wrapText="1"/>
    </xf>
    <xf numFmtId="0" fontId="2" fillId="7" borderId="3" xfId="95" applyFill="1" applyBorder="1" applyAlignment="1" applyProtection="1">
      <alignment horizontal="center" vertical="center"/>
      <protection locked="0"/>
    </xf>
    <xf numFmtId="168" fontId="2" fillId="4" borderId="164" xfId="96" applyNumberFormat="1" applyFill="1" applyBorder="1" applyAlignment="1" applyProtection="1">
      <alignment horizontal="center" vertical="center"/>
      <protection locked="0"/>
    </xf>
    <xf numFmtId="0" fontId="2" fillId="7" borderId="165" xfId="95" applyFill="1" applyBorder="1" applyAlignment="1" applyProtection="1">
      <alignment horizontal="center" vertical="center"/>
      <protection locked="0"/>
    </xf>
    <xf numFmtId="16" fontId="2" fillId="0" borderId="134" xfId="95" applyNumberFormat="1" applyBorder="1" applyAlignment="1">
      <alignment horizontal="center" vertical="center" wrapText="1"/>
    </xf>
    <xf numFmtId="0" fontId="2" fillId="7" borderId="162" xfId="95" applyFill="1" applyBorder="1" applyAlignment="1" applyProtection="1">
      <alignment horizontal="center" vertical="center"/>
      <protection locked="0"/>
    </xf>
    <xf numFmtId="184" fontId="2" fillId="4" borderId="111" xfId="96" applyNumberFormat="1" applyFill="1" applyBorder="1" applyAlignment="1" applyProtection="1">
      <alignment horizontal="center" vertical="center"/>
      <protection locked="0"/>
    </xf>
    <xf numFmtId="0" fontId="67" fillId="20" borderId="168" xfId="0" applyFont="1" applyFill="1" applyBorder="1" applyAlignment="1">
      <alignment horizontal="center" vertical="center"/>
    </xf>
    <xf numFmtId="0" fontId="67" fillId="20" borderId="169" xfId="0" applyFont="1" applyFill="1" applyBorder="1" applyAlignment="1">
      <alignment horizontal="center" vertical="center" wrapText="1"/>
    </xf>
    <xf numFmtId="0" fontId="67" fillId="20" borderId="170" xfId="0" applyFont="1" applyFill="1" applyBorder="1" applyAlignment="1">
      <alignment horizontal="center" vertical="center" wrapText="1"/>
    </xf>
    <xf numFmtId="16" fontId="67" fillId="20" borderId="171" xfId="0" applyNumberFormat="1" applyFont="1" applyFill="1" applyBorder="1" applyAlignment="1">
      <alignment horizontal="center" vertical="center"/>
    </xf>
    <xf numFmtId="16" fontId="67" fillId="20" borderId="172" xfId="0" applyNumberFormat="1" applyFont="1" applyFill="1" applyBorder="1" applyAlignment="1">
      <alignment horizontal="center" vertical="center"/>
    </xf>
    <xf numFmtId="0" fontId="74" fillId="0" borderId="0" xfId="0" applyFont="1" applyAlignment="1">
      <alignment vertical="center"/>
    </xf>
    <xf numFmtId="164" fontId="21" fillId="0" borderId="92" xfId="95" applyNumberFormat="1" applyFont="1" applyBorder="1" applyAlignment="1">
      <alignment horizontal="center" vertical="center"/>
    </xf>
    <xf numFmtId="164" fontId="23" fillId="0" borderId="29" xfId="95" applyNumberFormat="1" applyFont="1" applyBorder="1" applyAlignment="1">
      <alignment horizontal="center" vertical="center"/>
    </xf>
    <xf numFmtId="0" fontId="74" fillId="21" borderId="173" xfId="0" applyFont="1" applyFill="1" applyBorder="1" applyAlignment="1">
      <alignment horizontal="center" vertical="center"/>
    </xf>
    <xf numFmtId="0" fontId="74" fillId="21" borderId="174" xfId="0" applyFont="1" applyFill="1" applyBorder="1" applyAlignment="1">
      <alignment horizontal="center" vertical="center"/>
    </xf>
    <xf numFmtId="0" fontId="74" fillId="21" borderId="175" xfId="0" applyFont="1" applyFill="1" applyBorder="1" applyAlignment="1">
      <alignment horizontal="center" vertical="center"/>
    </xf>
    <xf numFmtId="0" fontId="74" fillId="21" borderId="176" xfId="0" applyFont="1" applyFill="1" applyBorder="1" applyAlignment="1">
      <alignment horizontal="center" vertical="center"/>
    </xf>
    <xf numFmtId="0" fontId="23" fillId="0" borderId="93" xfId="234" applyFont="1" applyBorder="1" applyAlignment="1">
      <alignment horizontal="left" vertical="center" wrapText="1"/>
    </xf>
    <xf numFmtId="164" fontId="21" fillId="0" borderId="20" xfId="234" applyNumberFormat="1" applyFont="1" applyBorder="1" applyAlignment="1">
      <alignment horizontal="center" vertical="center" wrapText="1"/>
    </xf>
    <xf numFmtId="164" fontId="23" fillId="0" borderId="21" xfId="234" applyNumberFormat="1" applyFont="1" applyBorder="1" applyAlignment="1">
      <alignment horizontal="center" vertical="center"/>
    </xf>
    <xf numFmtId="0" fontId="21" fillId="7" borderId="39" xfId="234" applyFont="1" applyFill="1" applyBorder="1" applyAlignment="1" applyProtection="1">
      <alignment horizontal="center" vertical="center"/>
      <protection locked="0"/>
    </xf>
    <xf numFmtId="0" fontId="21" fillId="7" borderId="103" xfId="234" applyFont="1" applyFill="1" applyBorder="1" applyAlignment="1" applyProtection="1">
      <alignment horizontal="center" vertical="center"/>
      <protection locked="0"/>
    </xf>
    <xf numFmtId="0" fontId="21" fillId="0" borderId="0" xfId="234" applyFont="1" applyAlignment="1" applyProtection="1">
      <alignment horizontal="center" vertical="center"/>
      <protection locked="0"/>
    </xf>
    <xf numFmtId="0" fontId="21" fillId="0" borderId="0" xfId="234" applyFont="1" applyAlignment="1">
      <alignment vertical="center"/>
    </xf>
    <xf numFmtId="0" fontId="74" fillId="21" borderId="177" xfId="0" applyFont="1" applyFill="1" applyBorder="1" applyAlignment="1">
      <alignment horizontal="center" vertical="center"/>
    </xf>
    <xf numFmtId="0" fontId="74" fillId="21" borderId="178" xfId="0" applyFont="1" applyFill="1" applyBorder="1" applyAlignment="1">
      <alignment horizontal="center" vertical="center"/>
    </xf>
    <xf numFmtId="0" fontId="76" fillId="0" borderId="0" xfId="0" applyFont="1" applyAlignment="1">
      <alignment horizontal="center" vertical="center" wrapText="1"/>
    </xf>
    <xf numFmtId="164" fontId="67" fillId="19" borderId="128" xfId="0" applyNumberFormat="1" applyFont="1" applyFill="1" applyBorder="1" applyAlignment="1">
      <alignment horizontal="left" vertical="center"/>
    </xf>
    <xf numFmtId="180" fontId="67" fillId="19" borderId="129" xfId="0" applyNumberFormat="1" applyFont="1" applyFill="1" applyBorder="1" applyAlignment="1">
      <alignment horizontal="center" vertical="center"/>
    </xf>
    <xf numFmtId="164" fontId="67" fillId="19" borderId="129" xfId="0" applyNumberFormat="1" applyFont="1" applyFill="1" applyBorder="1" applyAlignment="1">
      <alignment horizontal="center" vertical="center"/>
    </xf>
    <xf numFmtId="185" fontId="67" fillId="19" borderId="179" xfId="0" applyNumberFormat="1" applyFont="1" applyFill="1" applyBorder="1" applyAlignment="1">
      <alignment horizontal="center" vertical="center"/>
    </xf>
    <xf numFmtId="185" fontId="67" fillId="19" borderId="172" xfId="0" applyNumberFormat="1" applyFont="1" applyFill="1" applyBorder="1" applyAlignment="1">
      <alignment horizontal="center" vertical="center"/>
    </xf>
    <xf numFmtId="0" fontId="62" fillId="0" borderId="0" xfId="0" applyFont="1" applyAlignment="1">
      <alignment vertical="center" wrapText="1"/>
    </xf>
    <xf numFmtId="0" fontId="77" fillId="0" borderId="0" xfId="0" applyFont="1" applyAlignment="1">
      <alignment vertical="center"/>
    </xf>
    <xf numFmtId="186" fontId="67" fillId="0" borderId="0" xfId="0" applyNumberFormat="1" applyFont="1" applyAlignment="1">
      <alignment vertical="center"/>
    </xf>
    <xf numFmtId="186" fontId="67" fillId="0" borderId="0" xfId="0" applyNumberFormat="1" applyFont="1" applyAlignment="1">
      <alignment horizontal="center" vertical="center"/>
    </xf>
    <xf numFmtId="0" fontId="79" fillId="0" borderId="0" xfId="0" applyFont="1" applyAlignment="1">
      <alignment vertical="center"/>
    </xf>
    <xf numFmtId="0" fontId="74" fillId="0" borderId="0" xfId="0" applyFont="1" applyAlignment="1">
      <alignment horizontal="right" vertical="center"/>
    </xf>
    <xf numFmtId="0" fontId="77" fillId="0" borderId="143" xfId="0" applyFont="1" applyBorder="1" applyAlignment="1">
      <alignment horizontal="left" vertical="center"/>
    </xf>
    <xf numFmtId="0" fontId="77" fillId="21" borderId="144" xfId="0" applyFont="1" applyFill="1" applyBorder="1" applyAlignment="1">
      <alignment vertical="center"/>
    </xf>
    <xf numFmtId="166" fontId="77" fillId="19" borderId="143" xfId="0" applyNumberFormat="1" applyFont="1" applyFill="1" applyBorder="1" applyAlignment="1">
      <alignment horizontal="left" vertical="center"/>
    </xf>
    <xf numFmtId="0" fontId="77" fillId="21" borderId="189" xfId="0" applyFont="1" applyFill="1" applyBorder="1" applyAlignment="1">
      <alignment vertical="center"/>
    </xf>
    <xf numFmtId="0" fontId="77" fillId="21" borderId="143" xfId="0" applyFont="1" applyFill="1" applyBorder="1" applyAlignment="1">
      <alignment vertical="center"/>
    </xf>
    <xf numFmtId="0" fontId="74" fillId="0" borderId="0" xfId="0" applyFont="1" applyAlignment="1">
      <alignment horizontal="left" vertical="center"/>
    </xf>
    <xf numFmtId="0" fontId="77" fillId="0" borderId="0" xfId="0" applyFont="1" applyAlignment="1">
      <alignment horizontal="left" vertical="center"/>
    </xf>
    <xf numFmtId="0" fontId="21" fillId="7" borderId="29" xfId="95" applyFont="1" applyFill="1" applyBorder="1" applyAlignment="1" applyProtection="1">
      <alignment horizontal="center" vertical="center"/>
      <protection locked="0"/>
    </xf>
    <xf numFmtId="0" fontId="21" fillId="7" borderId="21" xfId="95" applyFont="1" applyFill="1" applyBorder="1" applyAlignment="1" applyProtection="1">
      <alignment horizontal="center" vertical="center"/>
      <protection locked="0"/>
    </xf>
    <xf numFmtId="0" fontId="21" fillId="15" borderId="190" xfId="95" applyFont="1" applyFill="1" applyBorder="1" applyAlignment="1" applyProtection="1">
      <alignment horizontal="center" vertical="center"/>
      <protection locked="0"/>
    </xf>
    <xf numFmtId="0" fontId="21" fillId="15" borderId="191" xfId="95" applyFont="1" applyFill="1" applyBorder="1" applyAlignment="1" applyProtection="1">
      <alignment horizontal="center" vertical="center"/>
      <protection locked="0"/>
    </xf>
    <xf numFmtId="0" fontId="21" fillId="0" borderId="195" xfId="0" applyFont="1" applyBorder="1" applyAlignment="1">
      <alignment horizontal="center" vertical="center" wrapText="1"/>
    </xf>
    <xf numFmtId="0" fontId="21" fillId="0" borderId="37" xfId="0" applyFont="1" applyBorder="1" applyAlignment="1">
      <alignment horizontal="center" vertical="center" wrapText="1"/>
    </xf>
    <xf numFmtId="0" fontId="24" fillId="7" borderId="21" xfId="0" applyFont="1" applyFill="1" applyBorder="1" applyAlignment="1" applyProtection="1">
      <alignment vertical="center"/>
      <protection locked="0"/>
    </xf>
    <xf numFmtId="0" fontId="2" fillId="0" borderId="17" xfId="120" applyBorder="1" applyAlignment="1">
      <alignment vertical="center"/>
    </xf>
    <xf numFmtId="0" fontId="2" fillId="0" borderId="197" xfId="95" applyBorder="1" applyAlignment="1" applyProtection="1">
      <alignment horizontal="right" vertical="center"/>
      <protection locked="0"/>
    </xf>
    <xf numFmtId="0" fontId="72" fillId="0" borderId="78" xfId="95" applyFont="1" applyBorder="1" applyAlignment="1">
      <alignment horizontal="left" vertical="center"/>
    </xf>
    <xf numFmtId="0" fontId="2" fillId="0" borderId="198" xfId="95" applyBorder="1" applyAlignment="1" applyProtection="1">
      <alignment horizontal="right" vertical="center"/>
      <protection locked="0"/>
    </xf>
    <xf numFmtId="0" fontId="2" fillId="7" borderId="198" xfId="95" applyFill="1" applyBorder="1" applyAlignment="1" applyProtection="1">
      <alignment horizontal="center" vertical="center"/>
      <protection locked="0"/>
    </xf>
    <xf numFmtId="0" fontId="1" fillId="0" borderId="78" xfId="120" applyFont="1" applyBorder="1" applyAlignment="1">
      <alignment vertical="center"/>
    </xf>
    <xf numFmtId="0" fontId="2" fillId="0" borderId="78" xfId="120" applyBorder="1" applyAlignment="1">
      <alignment vertical="center"/>
    </xf>
    <xf numFmtId="0" fontId="2" fillId="0" borderId="193" xfId="120" applyBorder="1" applyAlignment="1">
      <alignment vertical="center"/>
    </xf>
    <xf numFmtId="0" fontId="2" fillId="0" borderId="199" xfId="95" applyBorder="1" applyAlignment="1" applyProtection="1">
      <alignment horizontal="right" vertical="center"/>
      <protection locked="0"/>
    </xf>
    <xf numFmtId="0" fontId="2" fillId="7" borderId="199" xfId="95" applyFill="1" applyBorder="1" applyAlignment="1" applyProtection="1">
      <alignment horizontal="center" vertical="center"/>
      <protection locked="0"/>
    </xf>
    <xf numFmtId="0" fontId="2" fillId="0" borderId="81" xfId="95" applyBorder="1" applyAlignment="1">
      <alignment horizontal="center" vertical="center"/>
    </xf>
    <xf numFmtId="0" fontId="2" fillId="8" borderId="14" xfId="95" applyFill="1" applyBorder="1" applyAlignment="1" applyProtection="1">
      <alignment vertical="center"/>
      <protection locked="0"/>
    </xf>
    <xf numFmtId="168" fontId="2" fillId="4" borderId="203" xfId="96" applyNumberFormat="1" applyFill="1" applyBorder="1" applyAlignment="1" applyProtection="1">
      <alignment horizontal="center" vertical="center"/>
      <protection locked="0"/>
    </xf>
    <xf numFmtId="168" fontId="2" fillId="4" borderId="204" xfId="96" applyNumberFormat="1" applyFill="1" applyBorder="1" applyAlignment="1" applyProtection="1">
      <alignment horizontal="center" vertical="center"/>
      <protection locked="0"/>
    </xf>
    <xf numFmtId="168" fontId="2" fillId="4" borderId="202" xfId="96" applyNumberFormat="1" applyFill="1" applyBorder="1" applyAlignment="1" applyProtection="1">
      <alignment horizontal="center" vertical="center"/>
      <protection locked="0"/>
    </xf>
    <xf numFmtId="0" fontId="2" fillId="7" borderId="197" xfId="95" applyFill="1" applyBorder="1" applyAlignment="1" applyProtection="1">
      <alignment horizontal="center" vertical="center"/>
      <protection locked="0"/>
    </xf>
    <xf numFmtId="16" fontId="2" fillId="0" borderId="133" xfId="95" applyNumberFormat="1" applyBorder="1" applyAlignment="1">
      <alignment horizontal="center" vertical="center"/>
    </xf>
    <xf numFmtId="16" fontId="2" fillId="0" borderId="134" xfId="95" applyNumberFormat="1" applyBorder="1" applyAlignment="1">
      <alignment horizontal="center" vertical="center"/>
    </xf>
    <xf numFmtId="0" fontId="2" fillId="7" borderId="207" xfId="95" applyFill="1" applyBorder="1" applyAlignment="1" applyProtection="1">
      <alignment horizontal="right" vertical="center"/>
      <protection locked="0"/>
    </xf>
    <xf numFmtId="0" fontId="2" fillId="7" borderId="208" xfId="95" applyFill="1" applyBorder="1" applyAlignment="1" applyProtection="1">
      <alignment horizontal="right" vertical="center"/>
      <protection locked="0"/>
    </xf>
    <xf numFmtId="0" fontId="2" fillId="7" borderId="115" xfId="95" applyFill="1" applyBorder="1" applyAlignment="1" applyProtection="1">
      <alignment horizontal="right" vertical="center"/>
      <protection locked="0"/>
    </xf>
    <xf numFmtId="0" fontId="2" fillId="8" borderId="162" xfId="95" applyFill="1" applyBorder="1" applyAlignment="1" applyProtection="1">
      <alignment vertical="center"/>
      <protection locked="0"/>
    </xf>
    <xf numFmtId="0" fontId="2" fillId="8" borderId="136" xfId="95" applyFill="1" applyBorder="1" applyAlignment="1" applyProtection="1">
      <alignment vertical="center"/>
      <protection locked="0"/>
    </xf>
    <xf numFmtId="0" fontId="15" fillId="9" borderId="209" xfId="4" applyFill="1" applyBorder="1" applyAlignment="1" applyProtection="1">
      <alignment horizontal="center" vertical="center"/>
      <protection locked="0"/>
    </xf>
    <xf numFmtId="0" fontId="15" fillId="9" borderId="210" xfId="4" applyFill="1" applyBorder="1" applyAlignment="1" applyProtection="1">
      <alignment horizontal="center" vertical="center"/>
      <protection locked="0"/>
    </xf>
    <xf numFmtId="175" fontId="31" fillId="0" borderId="211" xfId="4" applyNumberFormat="1" applyFont="1" applyBorder="1" applyAlignment="1">
      <alignment horizontal="center" vertical="center" shrinkToFit="1"/>
    </xf>
    <xf numFmtId="0" fontId="30" fillId="0" borderId="212" xfId="4" applyFont="1" applyBorder="1" applyAlignment="1">
      <alignment horizontal="center" vertical="center" shrinkToFit="1"/>
    </xf>
    <xf numFmtId="174" fontId="31" fillId="13" borderId="213" xfId="4" applyNumberFormat="1" applyFont="1" applyFill="1" applyBorder="1" applyAlignment="1">
      <alignment horizontal="center" vertical="center"/>
    </xf>
    <xf numFmtId="174" fontId="31" fillId="0" borderId="214" xfId="4" applyNumberFormat="1" applyFont="1" applyBorder="1" applyAlignment="1">
      <alignment horizontal="center" vertical="center"/>
    </xf>
    <xf numFmtId="0" fontId="30" fillId="0" borderId="215" xfId="4" applyFont="1" applyBorder="1" applyAlignment="1">
      <alignment horizontal="center" vertical="center" shrinkToFit="1"/>
    </xf>
    <xf numFmtId="0" fontId="28" fillId="0" borderId="216" xfId="4" applyFont="1" applyBorder="1"/>
    <xf numFmtId="0" fontId="28" fillId="0" borderId="51" xfId="4" applyFont="1" applyBorder="1" applyAlignment="1">
      <alignment horizontal="center" vertical="center"/>
    </xf>
    <xf numFmtId="172" fontId="30" fillId="0" borderId="51" xfId="4" applyNumberFormat="1" applyFont="1" applyBorder="1" applyAlignment="1">
      <alignment horizontal="center" vertical="center" shrinkToFit="1"/>
    </xf>
    <xf numFmtId="0" fontId="15" fillId="7" borderId="50" xfId="4" applyFill="1" applyBorder="1" applyAlignment="1" applyProtection="1">
      <alignment horizontal="center" vertical="center"/>
      <protection locked="0"/>
    </xf>
    <xf numFmtId="0" fontId="15" fillId="14" borderId="217" xfId="4" applyFill="1" applyBorder="1" applyAlignment="1" applyProtection="1">
      <alignment horizontal="center" vertical="center"/>
      <protection locked="0"/>
    </xf>
    <xf numFmtId="0" fontId="15" fillId="9" borderId="50" xfId="4" applyFill="1" applyBorder="1" applyAlignment="1" applyProtection="1">
      <alignment horizontal="center" vertical="center"/>
      <protection locked="0"/>
    </xf>
    <xf numFmtId="0" fontId="15" fillId="9" borderId="47" xfId="4" applyFill="1" applyBorder="1" applyAlignment="1" applyProtection="1">
      <alignment horizontal="center" vertical="center"/>
      <protection locked="0"/>
    </xf>
    <xf numFmtId="0" fontId="28" fillId="0" borderId="220" xfId="4" applyFont="1" applyBorder="1" applyAlignment="1">
      <alignment horizontal="center" vertical="center"/>
    </xf>
    <xf numFmtId="0" fontId="28" fillId="0" borderId="221" xfId="4" applyFont="1" applyBorder="1" applyAlignment="1">
      <alignment horizontal="center" vertical="center"/>
    </xf>
    <xf numFmtId="49" fontId="32" fillId="0" borderId="60" xfId="4" applyNumberFormat="1" applyFont="1" applyBorder="1" applyAlignment="1">
      <alignment horizontal="center" vertical="center"/>
    </xf>
    <xf numFmtId="172" fontId="30" fillId="0" borderId="221" xfId="4" applyNumberFormat="1" applyFont="1" applyBorder="1" applyAlignment="1">
      <alignment horizontal="center" vertical="center" shrinkToFit="1"/>
    </xf>
    <xf numFmtId="0" fontId="15" fillId="7" borderId="62" xfId="4" applyFill="1" applyBorder="1" applyAlignment="1" applyProtection="1">
      <alignment horizontal="center" vertical="center"/>
      <protection locked="0"/>
    </xf>
    <xf numFmtId="0" fontId="15" fillId="14" borderId="222" xfId="4" applyFill="1" applyBorder="1" applyAlignment="1" applyProtection="1">
      <alignment horizontal="center" vertical="center"/>
      <protection locked="0"/>
    </xf>
    <xf numFmtId="0" fontId="15" fillId="9" borderId="62" xfId="4" applyFill="1" applyBorder="1" applyAlignment="1" applyProtection="1">
      <alignment horizontal="center" vertical="center"/>
      <protection locked="0"/>
    </xf>
    <xf numFmtId="0" fontId="15" fillId="9" borderId="211" xfId="4" applyFill="1" applyBorder="1" applyAlignment="1" applyProtection="1">
      <alignment horizontal="center" vertical="center"/>
      <protection locked="0"/>
    </xf>
    <xf numFmtId="0" fontId="15" fillId="9" borderId="223" xfId="4" applyFill="1" applyBorder="1" applyAlignment="1" applyProtection="1">
      <alignment horizontal="center" vertical="center"/>
      <protection locked="0"/>
    </xf>
    <xf numFmtId="166" fontId="67" fillId="23" borderId="143" xfId="0" applyNumberFormat="1" applyFont="1" applyFill="1" applyBorder="1" applyAlignment="1">
      <alignment horizontal="center" vertical="center"/>
    </xf>
    <xf numFmtId="166" fontId="67" fillId="23" borderId="20" xfId="0" applyNumberFormat="1" applyFont="1" applyFill="1" applyBorder="1" applyAlignment="1">
      <alignment horizontal="center" vertical="center"/>
    </xf>
    <xf numFmtId="0" fontId="67" fillId="0" borderId="0" xfId="0" applyFont="1" applyAlignment="1">
      <alignment horizontal="center" vertical="center"/>
    </xf>
    <xf numFmtId="166" fontId="67" fillId="23" borderId="0" xfId="0" applyNumberFormat="1" applyFont="1" applyFill="1" applyAlignment="1">
      <alignment horizontal="center" vertical="center"/>
    </xf>
    <xf numFmtId="0" fontId="74" fillId="24" borderId="0" xfId="0" applyFont="1" applyFill="1" applyAlignment="1">
      <alignment horizontal="left" vertical="center" wrapText="1"/>
    </xf>
    <xf numFmtId="0" fontId="74" fillId="0" borderId="0" xfId="0" applyFont="1" applyAlignment="1">
      <alignment horizontal="center" vertical="center"/>
    </xf>
    <xf numFmtId="164" fontId="74" fillId="0" borderId="0" xfId="0" applyNumberFormat="1" applyFont="1" applyAlignment="1">
      <alignment horizontal="center" vertical="center"/>
    </xf>
    <xf numFmtId="164" fontId="80" fillId="0" borderId="0" xfId="0" applyNumberFormat="1" applyFont="1" applyAlignment="1">
      <alignment horizontal="left" vertical="center" wrapText="1"/>
    </xf>
    <xf numFmtId="166" fontId="67" fillId="19" borderId="143" xfId="0" applyNumberFormat="1" applyFont="1" applyFill="1" applyBorder="1" applyAlignment="1">
      <alignment horizontal="center" vertical="center"/>
    </xf>
    <xf numFmtId="164" fontId="80" fillId="0" borderId="0" xfId="0" applyNumberFormat="1" applyFont="1" applyAlignment="1">
      <alignment horizontal="left" vertical="center"/>
    </xf>
    <xf numFmtId="166" fontId="67" fillId="0" borderId="0" xfId="0" applyNumberFormat="1" applyFont="1" applyAlignment="1">
      <alignment horizontal="center" vertical="center"/>
    </xf>
    <xf numFmtId="0" fontId="78" fillId="0" borderId="0" xfId="0" applyFont="1" applyAlignment="1">
      <alignment horizontal="left" vertical="center"/>
    </xf>
    <xf numFmtId="0" fontId="74" fillId="21" borderId="143" xfId="0" applyFont="1" applyFill="1" applyBorder="1" applyAlignment="1">
      <alignment horizontal="center" vertical="center"/>
    </xf>
    <xf numFmtId="0" fontId="74" fillId="21" borderId="143" xfId="0" applyFont="1" applyFill="1" applyBorder="1" applyAlignment="1">
      <alignment horizontal="center" vertical="center" wrapText="1"/>
    </xf>
    <xf numFmtId="0" fontId="76" fillId="0" borderId="0" xfId="0" applyFont="1" applyAlignment="1">
      <alignment horizontal="center" vertical="center"/>
    </xf>
    <xf numFmtId="0" fontId="74" fillId="21" borderId="224" xfId="0" applyFont="1" applyFill="1" applyBorder="1" applyAlignment="1">
      <alignment horizontal="center" vertical="center"/>
    </xf>
    <xf numFmtId="0" fontId="74" fillId="21" borderId="225" xfId="0" applyFont="1" applyFill="1" applyBorder="1" applyAlignment="1">
      <alignment horizontal="center" vertical="center"/>
    </xf>
    <xf numFmtId="0" fontId="74" fillId="21" borderId="225" xfId="0" applyFont="1" applyFill="1" applyBorder="1" applyAlignment="1">
      <alignment horizontal="center" vertical="center" wrapText="1"/>
    </xf>
    <xf numFmtId="0" fontId="74" fillId="21" borderId="226" xfId="0" applyFont="1" applyFill="1" applyBorder="1" applyAlignment="1">
      <alignment horizontal="center" vertical="center"/>
    </xf>
    <xf numFmtId="0" fontId="74" fillId="21" borderId="226" xfId="0" applyFont="1" applyFill="1" applyBorder="1" applyAlignment="1">
      <alignment horizontal="center" vertical="center" wrapText="1"/>
    </xf>
    <xf numFmtId="164" fontId="21" fillId="0" borderId="195" xfId="0" applyNumberFormat="1" applyFont="1" applyBorder="1" applyAlignment="1">
      <alignment horizontal="center" vertical="center"/>
    </xf>
    <xf numFmtId="0" fontId="21" fillId="7" borderId="134" xfId="0" applyFont="1" applyFill="1" applyBorder="1" applyAlignment="1" applyProtection="1">
      <alignment horizontal="center" vertical="center" wrapText="1"/>
      <protection locked="0"/>
    </xf>
    <xf numFmtId="0" fontId="21" fillId="7" borderId="135" xfId="0" applyFont="1" applyFill="1" applyBorder="1" applyAlignment="1" applyProtection="1">
      <alignment horizontal="center" vertical="center" wrapText="1"/>
      <protection locked="0"/>
    </xf>
    <xf numFmtId="164" fontId="74" fillId="0" borderId="227" xfId="0" applyNumberFormat="1" applyFont="1" applyBorder="1" applyAlignment="1">
      <alignment horizontal="center" vertical="center"/>
    </xf>
    <xf numFmtId="164" fontId="74" fillId="0" borderId="228" xfId="0" applyNumberFormat="1" applyFont="1" applyBorder="1" applyAlignment="1">
      <alignment horizontal="center" vertical="center"/>
    </xf>
    <xf numFmtId="0" fontId="24" fillId="0" borderId="21" xfId="0" applyFont="1" applyBorder="1" applyAlignment="1" applyProtection="1">
      <alignment vertical="center"/>
      <protection locked="0"/>
    </xf>
    <xf numFmtId="0" fontId="24" fillId="7" borderId="30" xfId="0" applyFont="1" applyFill="1" applyBorder="1" applyAlignment="1" applyProtection="1">
      <alignment vertical="center"/>
      <protection locked="0"/>
    </xf>
    <xf numFmtId="16" fontId="23" fillId="0" borderId="133" xfId="0" applyNumberFormat="1" applyFont="1" applyBorder="1" applyAlignment="1">
      <alignment horizontal="center" vertical="center"/>
    </xf>
    <xf numFmtId="16" fontId="23" fillId="0" borderId="134" xfId="0" applyNumberFormat="1" applyFont="1" applyBorder="1" applyAlignment="1">
      <alignment horizontal="center" vertical="center"/>
    </xf>
    <xf numFmtId="16" fontId="23" fillId="0" borderId="135" xfId="0" applyNumberFormat="1" applyFont="1" applyBorder="1" applyAlignment="1">
      <alignment horizontal="center" vertical="center"/>
    </xf>
    <xf numFmtId="0" fontId="67" fillId="0" borderId="0" xfId="235" applyFont="1" applyAlignment="1">
      <alignment horizontal="left" vertical="center"/>
    </xf>
    <xf numFmtId="0" fontId="74" fillId="0" borderId="0" xfId="235" applyFont="1" applyAlignment="1">
      <alignment vertical="center"/>
    </xf>
    <xf numFmtId="0" fontId="75" fillId="0" borderId="0" xfId="235"/>
    <xf numFmtId="166" fontId="67" fillId="23" borderId="143" xfId="235" applyNumberFormat="1" applyFont="1" applyFill="1" applyBorder="1" applyAlignment="1">
      <alignment horizontal="center" vertical="center"/>
    </xf>
    <xf numFmtId="0" fontId="76" fillId="0" borderId="0" xfId="235" applyFont="1" applyAlignment="1">
      <alignment horizontal="center" vertical="center"/>
    </xf>
    <xf numFmtId="0" fontId="74" fillId="0" borderId="0" xfId="235" applyFont="1" applyAlignment="1">
      <alignment horizontal="center" vertical="center"/>
    </xf>
    <xf numFmtId="178" fontId="67" fillId="23" borderId="143" xfId="235" applyNumberFormat="1" applyFont="1" applyFill="1" applyBorder="1" applyAlignment="1">
      <alignment horizontal="center" vertical="center"/>
    </xf>
    <xf numFmtId="164" fontId="21" fillId="0" borderId="40" xfId="0" applyNumberFormat="1" applyFont="1" applyBorder="1" applyAlignment="1">
      <alignment horizontal="center" vertical="center"/>
    </xf>
    <xf numFmtId="0" fontId="74" fillId="24" borderId="0" xfId="235" applyFont="1" applyFill="1" applyAlignment="1">
      <alignment horizontal="left" vertical="center" wrapText="1"/>
    </xf>
    <xf numFmtId="164" fontId="74" fillId="0" borderId="229" xfId="235" applyNumberFormat="1" applyFont="1" applyBorder="1" applyAlignment="1">
      <alignment horizontal="center" vertical="center"/>
    </xf>
    <xf numFmtId="0" fontId="74" fillId="21" borderId="230" xfId="235" applyFont="1" applyFill="1" applyBorder="1" applyAlignment="1" applyProtection="1">
      <alignment horizontal="center" vertical="center"/>
      <protection locked="0"/>
    </xf>
    <xf numFmtId="0" fontId="74" fillId="21" borderId="230" xfId="235" applyFont="1" applyFill="1" applyBorder="1" applyAlignment="1" applyProtection="1">
      <alignment horizontal="center" vertical="center" wrapText="1"/>
      <protection locked="0"/>
    </xf>
    <xf numFmtId="164" fontId="74" fillId="0" borderId="0" xfId="235" applyNumberFormat="1" applyFont="1" applyAlignment="1">
      <alignment horizontal="center" vertical="center"/>
    </xf>
    <xf numFmtId="164" fontId="74" fillId="0" borderId="231" xfId="235" applyNumberFormat="1" applyFont="1" applyBorder="1" applyAlignment="1">
      <alignment horizontal="center" vertical="center"/>
    </xf>
    <xf numFmtId="0" fontId="74" fillId="21" borderId="143" xfId="235" applyFont="1" applyFill="1" applyBorder="1" applyAlignment="1" applyProtection="1">
      <alignment horizontal="center" vertical="center"/>
      <protection locked="0"/>
    </xf>
    <xf numFmtId="0" fontId="74" fillId="21" borderId="143" xfId="235" applyFont="1" applyFill="1" applyBorder="1" applyAlignment="1" applyProtection="1">
      <alignment horizontal="center" vertical="center" wrapText="1"/>
      <protection locked="0"/>
    </xf>
    <xf numFmtId="164" fontId="74" fillId="0" borderId="232" xfId="235" applyNumberFormat="1" applyFont="1" applyBorder="1" applyAlignment="1">
      <alignment horizontal="center" vertical="center"/>
    </xf>
    <xf numFmtId="0" fontId="74" fillId="21" borderId="233" xfId="235" applyFont="1" applyFill="1" applyBorder="1" applyAlignment="1" applyProtection="1">
      <alignment horizontal="center" vertical="center"/>
      <protection locked="0"/>
    </xf>
    <xf numFmtId="0" fontId="74" fillId="21" borderId="233" xfId="235" applyFont="1" applyFill="1" applyBorder="1" applyAlignment="1" applyProtection="1">
      <alignment horizontal="center" vertical="center" wrapText="1"/>
      <protection locked="0"/>
    </xf>
    <xf numFmtId="16" fontId="23" fillId="0" borderId="162" xfId="0" applyNumberFormat="1" applyFont="1" applyBorder="1" applyAlignment="1">
      <alignment horizontal="center" vertical="center"/>
    </xf>
    <xf numFmtId="16" fontId="23" fillId="0" borderId="124" xfId="0" applyNumberFormat="1" applyFont="1" applyBorder="1" applyAlignment="1">
      <alignment horizontal="center" vertical="center"/>
    </xf>
    <xf numFmtId="0" fontId="74" fillId="21" borderId="234" xfId="235" applyFont="1" applyFill="1" applyBorder="1" applyAlignment="1" applyProtection="1">
      <alignment horizontal="center" vertical="center" wrapText="1"/>
      <protection locked="0"/>
    </xf>
    <xf numFmtId="0" fontId="74" fillId="21" borderId="235" xfId="235" applyFont="1" applyFill="1" applyBorder="1" applyAlignment="1" applyProtection="1">
      <alignment horizontal="center" vertical="center" wrapText="1"/>
      <protection locked="0"/>
    </xf>
    <xf numFmtId="0" fontId="74" fillId="21" borderId="176" xfId="235" applyFont="1" applyFill="1" applyBorder="1" applyAlignment="1" applyProtection="1">
      <alignment horizontal="center" vertical="center" wrapText="1"/>
      <protection locked="0"/>
    </xf>
    <xf numFmtId="164" fontId="74" fillId="0" borderId="236" xfId="235" applyNumberFormat="1" applyFont="1" applyBorder="1" applyAlignment="1">
      <alignment horizontal="center" vertical="center"/>
    </xf>
    <xf numFmtId="0" fontId="74" fillId="21" borderId="226" xfId="235" applyFont="1" applyFill="1" applyBorder="1" applyAlignment="1" applyProtection="1">
      <alignment horizontal="center" vertical="center"/>
      <protection locked="0"/>
    </xf>
    <xf numFmtId="0" fontId="74" fillId="21" borderId="226" xfId="235" applyFont="1" applyFill="1" applyBorder="1" applyAlignment="1" applyProtection="1">
      <alignment horizontal="center" vertical="center" wrapText="1"/>
      <protection locked="0"/>
    </xf>
    <xf numFmtId="0" fontId="74" fillId="21" borderId="178" xfId="235" applyFont="1" applyFill="1" applyBorder="1" applyAlignment="1" applyProtection="1">
      <alignment horizontal="center" vertical="center" wrapText="1"/>
      <protection locked="0"/>
    </xf>
    <xf numFmtId="0" fontId="74" fillId="21" borderId="173" xfId="235" applyFont="1" applyFill="1" applyBorder="1" applyAlignment="1" applyProtection="1">
      <alignment horizontal="center" vertical="center"/>
      <protection locked="0"/>
    </xf>
    <xf numFmtId="0" fontId="74" fillId="21" borderId="175" xfId="235" applyFont="1" applyFill="1" applyBorder="1" applyAlignment="1" applyProtection="1">
      <alignment horizontal="center" vertical="center"/>
      <protection locked="0"/>
    </xf>
    <xf numFmtId="0" fontId="74" fillId="21" borderId="237" xfId="235" applyFont="1" applyFill="1" applyBorder="1" applyAlignment="1" applyProtection="1">
      <alignment horizontal="center" vertical="center"/>
      <protection locked="0"/>
    </xf>
    <xf numFmtId="0" fontId="74" fillId="21" borderId="177" xfId="235" applyFont="1" applyFill="1" applyBorder="1" applyAlignment="1" applyProtection="1">
      <alignment horizontal="center" vertical="center"/>
      <protection locked="0"/>
    </xf>
    <xf numFmtId="164" fontId="67" fillId="0" borderId="0" xfId="235" applyNumberFormat="1" applyFont="1" applyAlignment="1">
      <alignment horizontal="center" vertical="center"/>
    </xf>
    <xf numFmtId="166" fontId="67" fillId="0" borderId="0" xfId="235" applyNumberFormat="1" applyFont="1" applyAlignment="1">
      <alignment horizontal="center" vertical="center"/>
    </xf>
    <xf numFmtId="166" fontId="67" fillId="19" borderId="238" xfId="235" applyNumberFormat="1" applyFont="1" applyFill="1" applyBorder="1" applyAlignment="1">
      <alignment horizontal="center" vertical="center"/>
    </xf>
    <xf numFmtId="166" fontId="67" fillId="19" borderId="231" xfId="235" applyNumberFormat="1" applyFont="1" applyFill="1" applyBorder="1" applyAlignment="1">
      <alignment horizontal="center" vertical="center"/>
    </xf>
    <xf numFmtId="166" fontId="67" fillId="19" borderId="236" xfId="235" applyNumberFormat="1" applyFont="1" applyFill="1" applyBorder="1" applyAlignment="1">
      <alignment horizontal="center" vertical="center"/>
    </xf>
    <xf numFmtId="0" fontId="24" fillId="0" borderId="21" xfId="0" applyFont="1" applyBorder="1" applyAlignment="1">
      <alignment vertical="center"/>
    </xf>
    <xf numFmtId="0" fontId="24" fillId="0" borderId="22" xfId="0" applyFont="1" applyBorder="1" applyAlignment="1">
      <alignment vertical="center"/>
    </xf>
    <xf numFmtId="0" fontId="22" fillId="0" borderId="0" xfId="0" applyFont="1" applyAlignment="1">
      <alignment vertical="top" wrapText="1"/>
    </xf>
    <xf numFmtId="0" fontId="82" fillId="0" borderId="0" xfId="0" applyFont="1" applyAlignment="1">
      <alignment horizontal="center" vertical="center"/>
    </xf>
    <xf numFmtId="0" fontId="83" fillId="0" borderId="0" xfId="0" applyFont="1" applyAlignment="1">
      <alignment horizontal="center" vertical="center"/>
    </xf>
    <xf numFmtId="0" fontId="84" fillId="0" borderId="0" xfId="0" applyFont="1" applyAlignment="1">
      <alignment vertical="center"/>
    </xf>
    <xf numFmtId="0" fontId="0" fillId="0" borderId="0" xfId="0" applyAlignment="1">
      <alignment vertical="top" wrapText="1"/>
    </xf>
    <xf numFmtId="0" fontId="86" fillId="0" borderId="0" xfId="0" applyFont="1" applyAlignment="1">
      <alignment vertical="center" wrapText="1"/>
    </xf>
    <xf numFmtId="0" fontId="2" fillId="0" borderId="0" xfId="0" applyFont="1"/>
    <xf numFmtId="0" fontId="88" fillId="0" borderId="0" xfId="0" applyFont="1" applyAlignment="1">
      <alignment horizontal="left" vertical="center" wrapText="1"/>
    </xf>
    <xf numFmtId="0" fontId="0" fillId="0" borderId="21" xfId="0" applyBorder="1"/>
    <xf numFmtId="0" fontId="0" fillId="0" borderId="22" xfId="0" applyBorder="1"/>
    <xf numFmtId="0" fontId="0" fillId="0" borderId="23" xfId="0" applyBorder="1"/>
    <xf numFmtId="0" fontId="89" fillId="0" borderId="21" xfId="0" applyFont="1" applyBorder="1" applyAlignment="1">
      <alignment vertical="center"/>
    </xf>
    <xf numFmtId="0" fontId="89" fillId="0" borderId="23" xfId="0" applyFont="1" applyBorder="1" applyAlignment="1">
      <alignment vertical="center"/>
    </xf>
    <xf numFmtId="0" fontId="0" fillId="0" borderId="27" xfId="0" applyBorder="1"/>
    <xf numFmtId="0" fontId="0" fillId="0" borderId="30" xfId="0" applyBorder="1"/>
    <xf numFmtId="0" fontId="0" fillId="0" borderId="5" xfId="0" applyBorder="1"/>
    <xf numFmtId="0" fontId="72" fillId="0" borderId="29" xfId="0" applyFont="1" applyBorder="1"/>
    <xf numFmtId="0" fontId="72" fillId="0" borderId="30" xfId="0" applyFont="1" applyBorder="1"/>
    <xf numFmtId="0" fontId="72" fillId="0" borderId="25" xfId="0" applyFont="1" applyBorder="1"/>
    <xf numFmtId="0" fontId="72" fillId="0" borderId="26" xfId="0" applyFont="1" applyBorder="1"/>
    <xf numFmtId="0" fontId="72" fillId="0" borderId="27" xfId="0" applyFont="1" applyBorder="1"/>
    <xf numFmtId="0" fontId="72" fillId="0" borderId="24" xfId="0" applyFont="1" applyBorder="1"/>
    <xf numFmtId="0" fontId="72" fillId="0" borderId="28" xfId="0" applyFont="1" applyBorder="1"/>
    <xf numFmtId="0" fontId="72" fillId="0" borderId="5" xfId="0" applyFont="1" applyBorder="1"/>
    <xf numFmtId="0" fontId="72" fillId="0" borderId="28" xfId="0" applyFont="1" applyBorder="1" applyAlignment="1">
      <alignment vertical="top"/>
    </xf>
    <xf numFmtId="0" fontId="72" fillId="0" borderId="0" xfId="0" applyFont="1"/>
    <xf numFmtId="0" fontId="72" fillId="0" borderId="25" xfId="0" applyFont="1" applyBorder="1" applyAlignment="1">
      <alignment vertical="top"/>
    </xf>
    <xf numFmtId="0" fontId="1" fillId="0" borderId="0" xfId="4" applyFont="1"/>
    <xf numFmtId="0" fontId="9" fillId="0" borderId="0" xfId="0" applyFont="1" applyAlignment="1">
      <alignment vertical="top" wrapText="1"/>
    </xf>
    <xf numFmtId="8" fontId="23" fillId="0" borderId="0" xfId="0" applyNumberFormat="1" applyFont="1" applyAlignment="1">
      <alignment horizontal="center" vertical="center"/>
    </xf>
    <xf numFmtId="0" fontId="72" fillId="0" borderId="28" xfId="0" applyFont="1" applyBorder="1" applyAlignment="1">
      <alignment horizontal="left" vertical="center"/>
    </xf>
    <xf numFmtId="0" fontId="81" fillId="0" borderId="0" xfId="0" applyFont="1" applyAlignment="1">
      <alignment horizontal="center" vertical="center"/>
    </xf>
    <xf numFmtId="0" fontId="82" fillId="0" borderId="0" xfId="0" applyFont="1" applyAlignment="1">
      <alignment horizontal="center" vertical="center"/>
    </xf>
    <xf numFmtId="0" fontId="83"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left" vertical="center" wrapText="1"/>
    </xf>
    <xf numFmtId="0" fontId="2" fillId="0" borderId="0" xfId="0" applyFont="1" applyAlignment="1">
      <alignment horizontal="left" vertical="top" wrapText="1"/>
    </xf>
    <xf numFmtId="0" fontId="73" fillId="0" borderId="0" xfId="0" applyFont="1" applyAlignment="1">
      <alignment horizontal="left" vertical="center" wrapText="1"/>
    </xf>
    <xf numFmtId="0" fontId="2" fillId="0" borderId="0" xfId="0" applyFont="1" applyAlignment="1">
      <alignment horizontal="left" wrapText="1"/>
    </xf>
    <xf numFmtId="0" fontId="1" fillId="0" borderId="0" xfId="4" applyFont="1" applyAlignment="1">
      <alignment horizontal="center"/>
    </xf>
    <xf numFmtId="165" fontId="69" fillId="0" borderId="144" xfId="0" applyNumberFormat="1" applyFont="1" applyBorder="1" applyAlignment="1">
      <alignment horizontal="center"/>
    </xf>
    <xf numFmtId="0" fontId="2" fillId="0" borderId="154" xfId="0" applyFont="1" applyBorder="1"/>
    <xf numFmtId="0" fontId="69" fillId="0" borderId="145" xfId="0" applyFont="1" applyBorder="1" applyAlignment="1">
      <alignment horizontal="center"/>
    </xf>
    <xf numFmtId="0" fontId="2" fillId="0" borderId="146" xfId="0" applyFont="1" applyBorder="1"/>
    <xf numFmtId="0" fontId="2" fillId="0" borderId="147" xfId="0" applyFont="1" applyBorder="1"/>
    <xf numFmtId="165" fontId="69" fillId="0" borderId="150" xfId="0" applyNumberFormat="1" applyFont="1" applyBorder="1" applyAlignment="1">
      <alignment horizontal="center"/>
    </xf>
    <xf numFmtId="0" fontId="2" fillId="0" borderId="151" xfId="0" applyFont="1" applyBorder="1"/>
    <xf numFmtId="165" fontId="69" fillId="0" borderId="157" xfId="0" applyNumberFormat="1" applyFont="1" applyBorder="1" applyAlignment="1">
      <alignment horizontal="center"/>
    </xf>
    <xf numFmtId="0" fontId="2" fillId="0" borderId="158" xfId="0" applyFont="1" applyBorder="1"/>
    <xf numFmtId="0" fontId="7" fillId="0" borderId="0" xfId="0" applyFont="1" applyAlignment="1">
      <alignment horizontal="center" vertical="center"/>
    </xf>
    <xf numFmtId="166" fontId="1" fillId="5" borderId="0" xfId="0" applyNumberFormat="1" applyFont="1" applyFill="1" applyAlignment="1">
      <alignment horizontal="center" vertical="center" wrapText="1"/>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3" fillId="0" borderId="0" xfId="0" applyFont="1" applyAlignment="1">
      <alignment horizontal="center" vertical="center"/>
    </xf>
    <xf numFmtId="0" fontId="1" fillId="7" borderId="4" xfId="0" applyFont="1" applyFill="1" applyBorder="1" applyAlignment="1" applyProtection="1">
      <alignment horizontal="center" vertical="center"/>
      <protection locked="0"/>
    </xf>
    <xf numFmtId="0" fontId="1" fillId="7" borderId="9" xfId="0" applyFont="1" applyFill="1" applyBorder="1" applyAlignment="1" applyProtection="1">
      <alignment horizontal="center" vertical="center"/>
      <protection locked="0"/>
    </xf>
    <xf numFmtId="0" fontId="2" fillId="5" borderId="3" xfId="0" applyFont="1" applyFill="1" applyBorder="1" applyAlignment="1">
      <alignment horizontal="center" vertical="center"/>
    </xf>
    <xf numFmtId="0" fontId="2" fillId="5" borderId="19" xfId="0" applyFont="1" applyFill="1" applyBorder="1" applyAlignment="1">
      <alignment horizontal="center" vertical="center"/>
    </xf>
    <xf numFmtId="167" fontId="1" fillId="5" borderId="4" xfId="0" applyNumberFormat="1" applyFont="1" applyFill="1" applyBorder="1" applyAlignment="1">
      <alignment horizontal="center" vertical="center"/>
    </xf>
    <xf numFmtId="167" fontId="1" fillId="5" borderId="9" xfId="0" applyNumberFormat="1" applyFont="1" applyFill="1" applyBorder="1" applyAlignment="1">
      <alignment horizontal="center" vertical="center"/>
    </xf>
    <xf numFmtId="0" fontId="2" fillId="5" borderId="4" xfId="0" applyFont="1" applyFill="1" applyBorder="1" applyAlignment="1">
      <alignment horizontal="center" vertical="center"/>
    </xf>
    <xf numFmtId="0" fontId="2" fillId="5" borderId="9" xfId="0" applyFont="1" applyFill="1" applyBorder="1" applyAlignment="1">
      <alignment horizontal="center" vertical="center"/>
    </xf>
    <xf numFmtId="0" fontId="68" fillId="0" borderId="0" xfId="0" applyFont="1" applyAlignment="1">
      <alignment horizontal="left" vertical="top" wrapText="1"/>
    </xf>
    <xf numFmtId="0" fontId="0" fillId="0" borderId="0" xfId="0"/>
    <xf numFmtId="0" fontId="1" fillId="0" borderId="0" xfId="0" applyFont="1" applyAlignment="1">
      <alignment horizontal="left" vertical="center" wrapText="1"/>
    </xf>
    <xf numFmtId="0" fontId="5" fillId="0" borderId="9" xfId="0" applyFont="1" applyBorder="1" applyAlignment="1">
      <alignment horizontal="center" vertical="center" wrapText="1"/>
    </xf>
    <xf numFmtId="0" fontId="6" fillId="0" borderId="9" xfId="0" applyFont="1" applyBorder="1" applyAlignment="1">
      <alignment horizontal="center" vertical="center" wrapText="1"/>
    </xf>
    <xf numFmtId="14" fontId="1" fillId="0" borderId="0" xfId="0" applyNumberFormat="1" applyFont="1" applyAlignment="1">
      <alignment horizontal="center" vertical="center"/>
    </xf>
    <xf numFmtId="0" fontId="7" fillId="0" borderId="20" xfId="0" applyFont="1" applyBorder="1" applyAlignment="1">
      <alignment horizontal="center" vertical="center"/>
    </xf>
    <xf numFmtId="0" fontId="7" fillId="7" borderId="20" xfId="0" applyFont="1" applyFill="1" applyBorder="1" applyAlignment="1" applyProtection="1">
      <alignment horizontal="center" vertical="center"/>
      <protection locked="0"/>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9" xfId="0" applyFont="1" applyFill="1" applyBorder="1" applyAlignment="1">
      <alignment horizontal="center" vertical="center"/>
    </xf>
    <xf numFmtId="0" fontId="1" fillId="0" borderId="20" xfId="0" applyFont="1" applyBorder="1" applyAlignment="1">
      <alignment horizontal="center" vertical="center"/>
    </xf>
    <xf numFmtId="0" fontId="1" fillId="7" borderId="20" xfId="0" applyFont="1" applyFill="1" applyBorder="1" applyAlignment="1" applyProtection="1">
      <alignment horizontal="center" vertical="center"/>
      <protection locked="0"/>
    </xf>
    <xf numFmtId="0" fontId="3" fillId="2"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2" xfId="0" applyFont="1" applyFill="1" applyBorder="1" applyAlignment="1">
      <alignment horizontal="center" vertical="center"/>
    </xf>
    <xf numFmtId="0" fontId="3" fillId="6" borderId="23" xfId="0" applyFont="1" applyFill="1" applyBorder="1" applyAlignment="1">
      <alignment horizontal="center" vertical="center"/>
    </xf>
    <xf numFmtId="0" fontId="7" fillId="7" borderId="21" xfId="0" applyFont="1" applyFill="1" applyBorder="1" applyAlignment="1" applyProtection="1">
      <alignment horizontal="left" vertical="center"/>
      <protection locked="0"/>
    </xf>
    <xf numFmtId="0" fontId="7" fillId="7" borderId="22" xfId="0" applyFont="1" applyFill="1" applyBorder="1" applyAlignment="1" applyProtection="1">
      <alignment horizontal="left" vertical="center"/>
      <protection locked="0"/>
    </xf>
    <xf numFmtId="0" fontId="7" fillId="7" borderId="23" xfId="0" applyFont="1" applyFill="1" applyBorder="1" applyAlignment="1" applyProtection="1">
      <alignment horizontal="left" vertical="center"/>
      <protection locked="0"/>
    </xf>
    <xf numFmtId="0" fontId="7" fillId="7" borderId="20" xfId="0" applyFont="1" applyFill="1" applyBorder="1" applyAlignment="1" applyProtection="1">
      <alignment horizontal="left" vertical="center"/>
      <protection locked="0"/>
    </xf>
    <xf numFmtId="0" fontId="9" fillId="0" borderId="26" xfId="0" applyFont="1" applyBorder="1" applyAlignment="1">
      <alignment horizontal="center" vertical="top" wrapText="1"/>
    </xf>
    <xf numFmtId="0" fontId="9" fillId="0" borderId="24"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0" xfId="0" applyFont="1" applyAlignment="1">
      <alignment horizontal="center" vertical="top" wrapText="1"/>
    </xf>
    <xf numFmtId="0" fontId="9" fillId="0" borderId="5" xfId="0" applyFont="1" applyBorder="1" applyAlignment="1">
      <alignment horizontal="center" vertical="top" wrapText="1"/>
    </xf>
    <xf numFmtId="0" fontId="9" fillId="0" borderId="29" xfId="0" applyFont="1" applyBorder="1" applyAlignment="1">
      <alignment horizontal="center" vertical="top" wrapText="1"/>
    </xf>
    <xf numFmtId="0" fontId="9" fillId="0" borderId="25" xfId="0" applyFont="1" applyBorder="1" applyAlignment="1">
      <alignment horizontal="center" vertical="top" wrapText="1"/>
    </xf>
    <xf numFmtId="0" fontId="9" fillId="0" borderId="30" xfId="0" applyFont="1" applyBorder="1" applyAlignment="1">
      <alignment horizontal="center" vertical="top" wrapText="1"/>
    </xf>
    <xf numFmtId="0" fontId="9" fillId="7" borderId="26" xfId="0" applyFont="1" applyFill="1" applyBorder="1" applyAlignment="1" applyProtection="1">
      <alignment horizontal="center" vertical="top"/>
      <protection locked="0"/>
    </xf>
    <xf numFmtId="0" fontId="9" fillId="7" borderId="24" xfId="0" applyFont="1" applyFill="1" applyBorder="1" applyAlignment="1" applyProtection="1">
      <alignment horizontal="center" vertical="top"/>
      <protection locked="0"/>
    </xf>
    <xf numFmtId="0" fontId="9" fillId="7" borderId="27" xfId="0" applyFont="1" applyFill="1" applyBorder="1" applyAlignment="1" applyProtection="1">
      <alignment horizontal="center" vertical="top"/>
      <protection locked="0"/>
    </xf>
    <xf numFmtId="0" fontId="9" fillId="7" borderId="28" xfId="0" applyFont="1" applyFill="1" applyBorder="1" applyAlignment="1" applyProtection="1">
      <alignment horizontal="center" vertical="top"/>
      <protection locked="0"/>
    </xf>
    <xf numFmtId="0" fontId="9" fillId="7" borderId="0" xfId="0" applyFont="1" applyFill="1" applyAlignment="1" applyProtection="1">
      <alignment horizontal="center" vertical="top"/>
      <protection locked="0"/>
    </xf>
    <xf numFmtId="0" fontId="9" fillId="7" borderId="5" xfId="0" applyFont="1" applyFill="1" applyBorder="1" applyAlignment="1" applyProtection="1">
      <alignment horizontal="center" vertical="top"/>
      <protection locked="0"/>
    </xf>
    <xf numFmtId="0" fontId="9" fillId="7" borderId="29" xfId="0" applyFont="1" applyFill="1" applyBorder="1" applyAlignment="1" applyProtection="1">
      <alignment horizontal="center" vertical="top"/>
      <protection locked="0"/>
    </xf>
    <xf numFmtId="0" fontId="9" fillId="7" borderId="25" xfId="0" applyFont="1" applyFill="1" applyBorder="1" applyAlignment="1" applyProtection="1">
      <alignment horizontal="center" vertical="top"/>
      <protection locked="0"/>
    </xf>
    <xf numFmtId="0" fontId="9" fillId="7" borderId="30" xfId="0" applyFont="1" applyFill="1" applyBorder="1" applyAlignment="1" applyProtection="1">
      <alignment horizontal="center" vertical="top"/>
      <protection locked="0"/>
    </xf>
    <xf numFmtId="0" fontId="7" fillId="0" borderId="25" xfId="0" applyFont="1" applyBorder="1" applyAlignment="1">
      <alignment horizontal="center" vertical="center"/>
    </xf>
    <xf numFmtId="165" fontId="1" fillId="7" borderId="20" xfId="0" applyNumberFormat="1" applyFont="1" applyFill="1" applyBorder="1" applyAlignment="1" applyProtection="1">
      <alignment horizontal="center" vertical="center"/>
      <protection locked="0"/>
    </xf>
    <xf numFmtId="165" fontId="64" fillId="7" borderId="20" xfId="231" applyNumberFormat="1" applyFill="1" applyBorder="1" applyAlignment="1" applyProtection="1">
      <alignment horizontal="center" vertical="center"/>
      <protection locked="0"/>
    </xf>
    <xf numFmtId="0" fontId="9" fillId="0" borderId="0" xfId="0" applyFont="1" applyAlignment="1">
      <alignment horizontal="left" vertical="center"/>
    </xf>
    <xf numFmtId="14" fontId="2" fillId="0" borderId="0" xfId="0" applyNumberFormat="1" applyFont="1" applyAlignment="1">
      <alignment horizontal="center" vertical="center"/>
    </xf>
    <xf numFmtId="0" fontId="9" fillId="0" borderId="26" xfId="120" applyFont="1" applyBorder="1" applyAlignment="1">
      <alignment horizontal="center" vertical="top" wrapText="1"/>
    </xf>
    <xf numFmtId="0" fontId="9" fillId="0" borderId="24" xfId="120" applyFont="1" applyBorder="1" applyAlignment="1">
      <alignment horizontal="center" vertical="top" wrapText="1"/>
    </xf>
    <xf numFmtId="0" fontId="9" fillId="0" borderId="27" xfId="120" applyFont="1" applyBorder="1" applyAlignment="1">
      <alignment horizontal="center" vertical="top" wrapText="1"/>
    </xf>
    <xf numFmtId="0" fontId="9" fillId="0" borderId="28" xfId="120" applyFont="1" applyBorder="1" applyAlignment="1">
      <alignment horizontal="center" vertical="top" wrapText="1"/>
    </xf>
    <xf numFmtId="0" fontId="9" fillId="0" borderId="0" xfId="120" applyFont="1" applyAlignment="1">
      <alignment horizontal="center" vertical="top" wrapText="1"/>
    </xf>
    <xf numFmtId="0" fontId="9" fillId="0" borderId="5" xfId="120" applyFont="1" applyBorder="1" applyAlignment="1">
      <alignment horizontal="center" vertical="top" wrapText="1"/>
    </xf>
    <xf numFmtId="0" fontId="9" fillId="0" borderId="29" xfId="120" applyFont="1" applyBorder="1" applyAlignment="1">
      <alignment horizontal="center" vertical="top" wrapText="1"/>
    </xf>
    <xf numFmtId="0" fontId="9" fillId="0" borderId="25" xfId="120" applyFont="1" applyBorder="1" applyAlignment="1">
      <alignment horizontal="center" vertical="top" wrapText="1"/>
    </xf>
    <xf numFmtId="0" fontId="9" fillId="0" borderId="30" xfId="120" applyFont="1" applyBorder="1" applyAlignment="1">
      <alignment horizontal="center" vertical="top" wrapText="1"/>
    </xf>
    <xf numFmtId="0" fontId="9" fillId="7" borderId="26" xfId="120" applyFont="1" applyFill="1" applyBorder="1" applyAlignment="1" applyProtection="1">
      <alignment horizontal="center" vertical="top"/>
      <protection locked="0"/>
    </xf>
    <xf numFmtId="0" fontId="9" fillId="7" borderId="24" xfId="120" applyFont="1" applyFill="1" applyBorder="1" applyAlignment="1" applyProtection="1">
      <alignment horizontal="center" vertical="top"/>
      <protection locked="0"/>
    </xf>
    <xf numFmtId="0" fontId="9" fillId="7" borderId="27" xfId="120" applyFont="1" applyFill="1" applyBorder="1" applyAlignment="1" applyProtection="1">
      <alignment horizontal="center" vertical="top"/>
      <protection locked="0"/>
    </xf>
    <xf numFmtId="0" fontId="9" fillId="7" borderId="28" xfId="120" applyFont="1" applyFill="1" applyBorder="1" applyAlignment="1" applyProtection="1">
      <alignment horizontal="center" vertical="top"/>
      <protection locked="0"/>
    </xf>
    <xf numFmtId="0" fontId="9" fillId="7" borderId="0" xfId="120" applyFont="1" applyFill="1" applyAlignment="1" applyProtection="1">
      <alignment horizontal="center" vertical="top"/>
      <protection locked="0"/>
    </xf>
    <xf numFmtId="0" fontId="9" fillId="7" borderId="5" xfId="120" applyFont="1" applyFill="1" applyBorder="1" applyAlignment="1" applyProtection="1">
      <alignment horizontal="center" vertical="top"/>
      <protection locked="0"/>
    </xf>
    <xf numFmtId="0" fontId="9" fillId="7" borderId="29" xfId="120" applyFont="1" applyFill="1" applyBorder="1" applyAlignment="1" applyProtection="1">
      <alignment horizontal="center" vertical="top"/>
      <protection locked="0"/>
    </xf>
    <xf numFmtId="0" fontId="9" fillId="7" borderId="25" xfId="120" applyFont="1" applyFill="1" applyBorder="1" applyAlignment="1" applyProtection="1">
      <alignment horizontal="center" vertical="top"/>
      <protection locked="0"/>
    </xf>
    <xf numFmtId="0" fontId="9" fillId="7" borderId="30" xfId="120" applyFont="1" applyFill="1" applyBorder="1" applyAlignment="1" applyProtection="1">
      <alignment horizontal="center" vertical="top"/>
      <protection locked="0"/>
    </xf>
    <xf numFmtId="0" fontId="2" fillId="8" borderId="26" xfId="95" applyFill="1" applyBorder="1" applyAlignment="1" applyProtection="1">
      <alignment horizontal="center" vertical="center"/>
      <protection locked="0"/>
    </xf>
    <xf numFmtId="0" fontId="2" fillId="8" borderId="28" xfId="95" applyFill="1" applyBorder="1" applyAlignment="1" applyProtection="1">
      <alignment horizontal="center" vertical="center"/>
      <protection locked="0"/>
    </xf>
    <xf numFmtId="0" fontId="2" fillId="8" borderId="200" xfId="95" applyFill="1" applyBorder="1" applyAlignment="1" applyProtection="1">
      <alignment horizontal="center" vertical="center"/>
      <protection locked="0"/>
    </xf>
    <xf numFmtId="0" fontId="2" fillId="8" borderId="103" xfId="95" applyFill="1" applyBorder="1" applyAlignment="1" applyProtection="1">
      <alignment horizontal="center" vertical="center"/>
      <protection locked="0"/>
    </xf>
    <xf numFmtId="0" fontId="2" fillId="8" borderId="192" xfId="95" applyFill="1" applyBorder="1" applyAlignment="1" applyProtection="1">
      <alignment horizontal="center" vertical="center"/>
      <protection locked="0"/>
    </xf>
    <xf numFmtId="0" fontId="2" fillId="8" borderId="137" xfId="95" applyFill="1" applyBorder="1" applyAlignment="1" applyProtection="1">
      <alignment horizontal="center" vertical="center"/>
      <protection locked="0"/>
    </xf>
    <xf numFmtId="167" fontId="1" fillId="5" borderId="4" xfId="95" applyNumberFormat="1" applyFont="1" applyFill="1" applyBorder="1" applyAlignment="1">
      <alignment horizontal="center" vertical="center"/>
    </xf>
    <xf numFmtId="167" fontId="1" fillId="5" borderId="9" xfId="95" applyNumberFormat="1" applyFont="1" applyFill="1" applyBorder="1" applyAlignment="1">
      <alignment horizontal="center" vertical="center"/>
    </xf>
    <xf numFmtId="0" fontId="2" fillId="5" borderId="4" xfId="95" applyFill="1" applyBorder="1" applyAlignment="1">
      <alignment horizontal="center" vertical="center"/>
    </xf>
    <xf numFmtId="0" fontId="2" fillId="5" borderId="9" xfId="95" applyFill="1" applyBorder="1" applyAlignment="1">
      <alignment horizontal="center" vertical="center"/>
    </xf>
    <xf numFmtId="0" fontId="1" fillId="7" borderId="4" xfId="95" applyFont="1" applyFill="1" applyBorder="1" applyAlignment="1" applyProtection="1">
      <alignment horizontal="center" vertical="center"/>
      <protection locked="0"/>
    </xf>
    <xf numFmtId="0" fontId="1" fillId="7" borderId="9" xfId="95" applyFont="1" applyFill="1" applyBorder="1" applyAlignment="1" applyProtection="1">
      <alignment horizontal="center" vertical="center"/>
      <protection locked="0"/>
    </xf>
    <xf numFmtId="0" fontId="2" fillId="5" borderId="3" xfId="95" applyFill="1" applyBorder="1" applyAlignment="1">
      <alignment horizontal="center" vertical="center"/>
    </xf>
    <xf numFmtId="0" fontId="2" fillId="5" borderId="19" xfId="95" applyFill="1" applyBorder="1" applyAlignment="1">
      <alignment horizontal="center" vertical="center"/>
    </xf>
    <xf numFmtId="0" fontId="3" fillId="0" borderId="0" xfId="95" applyFont="1" applyAlignment="1">
      <alignment horizontal="center" vertical="center"/>
    </xf>
    <xf numFmtId="0" fontId="7" fillId="0" borderId="0" xfId="95" applyFont="1" applyAlignment="1">
      <alignment horizontal="center" vertical="center"/>
    </xf>
    <xf numFmtId="182" fontId="2" fillId="7" borderId="162" xfId="233" applyNumberFormat="1" applyFont="1" applyFill="1" applyBorder="1" applyAlignment="1" applyProtection="1">
      <alignment horizontal="center" vertical="center"/>
      <protection locked="0"/>
    </xf>
    <xf numFmtId="182" fontId="2" fillId="7" borderId="14" xfId="233" applyNumberFormat="1" applyFont="1" applyFill="1" applyBorder="1" applyAlignment="1" applyProtection="1">
      <alignment horizontal="center" vertical="center"/>
      <protection locked="0"/>
    </xf>
    <xf numFmtId="182" fontId="2" fillId="7" borderId="113" xfId="233" applyNumberFormat="1" applyFont="1" applyFill="1" applyBorder="1" applyAlignment="1" applyProtection="1">
      <alignment horizontal="center" vertical="center"/>
      <protection locked="0"/>
    </xf>
    <xf numFmtId="0" fontId="2" fillId="0" borderId="167" xfId="95" applyBorder="1" applyAlignment="1">
      <alignment horizontal="center" vertical="center" wrapText="1"/>
    </xf>
    <xf numFmtId="0" fontId="2" fillId="0" borderId="3" xfId="95" applyBorder="1" applyAlignment="1">
      <alignment horizontal="center" vertical="center" wrapText="1"/>
    </xf>
    <xf numFmtId="0" fontId="12" fillId="4" borderId="119" xfId="95" applyFont="1" applyFill="1" applyBorder="1" applyAlignment="1">
      <alignment horizontal="center" vertical="center" wrapText="1"/>
    </xf>
    <xf numFmtId="0" fontId="12" fillId="4" borderId="164" xfId="95" applyFont="1" applyFill="1" applyBorder="1" applyAlignment="1">
      <alignment horizontal="center" vertical="center" wrapText="1"/>
    </xf>
    <xf numFmtId="0" fontId="2" fillId="0" borderId="78" xfId="95" applyBorder="1" applyAlignment="1">
      <alignment horizontal="center" vertical="center" wrapText="1"/>
    </xf>
    <xf numFmtId="0" fontId="2" fillId="0" borderId="81" xfId="95" applyBorder="1" applyAlignment="1">
      <alignment horizontal="center" vertical="center" wrapText="1"/>
    </xf>
    <xf numFmtId="0" fontId="2" fillId="8" borderId="7" xfId="95" applyFill="1" applyBorder="1" applyAlignment="1" applyProtection="1">
      <alignment horizontal="center" vertical="center"/>
      <protection locked="0"/>
    </xf>
    <xf numFmtId="0" fontId="2" fillId="8" borderId="14" xfId="95" applyFill="1" applyBorder="1" applyAlignment="1" applyProtection="1">
      <alignment horizontal="center" vertical="center"/>
      <protection locked="0"/>
    </xf>
    <xf numFmtId="0" fontId="2" fillId="8" borderId="15" xfId="95" applyFill="1" applyBorder="1" applyAlignment="1" applyProtection="1">
      <alignment horizontal="center" vertical="center"/>
      <protection locked="0"/>
    </xf>
    <xf numFmtId="0" fontId="12" fillId="4" borderId="115" xfId="95" applyFont="1" applyFill="1" applyBorder="1" applyAlignment="1">
      <alignment horizontal="center" vertical="center" wrapText="1"/>
    </xf>
    <xf numFmtId="0" fontId="12" fillId="4" borderId="166" xfId="95" applyFont="1" applyFill="1" applyBorder="1" applyAlignment="1">
      <alignment horizontal="center" vertical="center" wrapText="1"/>
    </xf>
    <xf numFmtId="0" fontId="2" fillId="0" borderId="4" xfId="95" applyBorder="1" applyAlignment="1">
      <alignment horizontal="center" vertical="center" wrapText="1"/>
    </xf>
    <xf numFmtId="0" fontId="12" fillId="4" borderId="205" xfId="95" applyFont="1" applyFill="1" applyBorder="1" applyAlignment="1">
      <alignment horizontal="center" vertical="center" wrapText="1"/>
    </xf>
    <xf numFmtId="0" fontId="2" fillId="0" borderId="0" xfId="95" applyAlignment="1">
      <alignment horizontal="center" vertical="center" wrapText="1"/>
    </xf>
    <xf numFmtId="0" fontId="12" fillId="4" borderId="201" xfId="95" applyFont="1" applyFill="1" applyBorder="1" applyAlignment="1">
      <alignment horizontal="center" vertical="center" wrapText="1"/>
    </xf>
    <xf numFmtId="0" fontId="12" fillId="4" borderId="206" xfId="95" applyFont="1" applyFill="1" applyBorder="1" applyAlignment="1">
      <alignment horizontal="center" vertical="center" wrapText="1"/>
    </xf>
    <xf numFmtId="0" fontId="2" fillId="0" borderId="0" xfId="120" applyAlignment="1">
      <alignment horizontal="left" vertical="top" wrapText="1"/>
    </xf>
    <xf numFmtId="0" fontId="1" fillId="0" borderId="0" xfId="95" applyFont="1" applyAlignment="1">
      <alignment horizontal="left" vertical="center" wrapText="1"/>
    </xf>
    <xf numFmtId="0" fontId="5" fillId="0" borderId="0" xfId="95" applyFont="1" applyAlignment="1">
      <alignment horizontal="center" vertical="center" wrapText="1"/>
    </xf>
    <xf numFmtId="0" fontId="6" fillId="0" borderId="0" xfId="95" applyFont="1" applyAlignment="1">
      <alignment horizontal="center" vertical="center" wrapText="1"/>
    </xf>
    <xf numFmtId="0" fontId="5" fillId="0" borderId="0" xfId="95" applyFont="1" applyAlignment="1">
      <alignment horizontal="center" vertical="center"/>
    </xf>
    <xf numFmtId="0" fontId="5" fillId="0" borderId="9" xfId="95" applyFont="1" applyBorder="1" applyAlignment="1">
      <alignment horizontal="center" vertical="center"/>
    </xf>
    <xf numFmtId="0" fontId="2" fillId="8" borderId="101" xfId="95" applyFill="1" applyBorder="1" applyAlignment="1" applyProtection="1">
      <alignment horizontal="center" vertical="center"/>
      <protection locked="0"/>
    </xf>
    <xf numFmtId="0" fontId="2" fillId="8" borderId="5" xfId="95" applyFill="1" applyBorder="1" applyAlignment="1" applyProtection="1">
      <alignment horizontal="center" vertical="center"/>
      <protection locked="0"/>
    </xf>
    <xf numFmtId="0" fontId="2" fillId="8" borderId="194" xfId="95" applyFill="1" applyBorder="1" applyAlignment="1" applyProtection="1">
      <alignment horizontal="center" vertical="center"/>
      <protection locked="0"/>
    </xf>
    <xf numFmtId="14" fontId="1" fillId="0" borderId="0" xfId="95" applyNumberFormat="1" applyFont="1" applyAlignment="1">
      <alignment horizontal="center" vertical="center"/>
    </xf>
    <xf numFmtId="44" fontId="1" fillId="5" borderId="0" xfId="232" applyFont="1" applyFill="1" applyAlignment="1">
      <alignment vertical="center" wrapText="1"/>
    </xf>
    <xf numFmtId="0" fontId="8" fillId="5" borderId="2" xfId="95" applyFont="1" applyFill="1" applyBorder="1" applyAlignment="1">
      <alignment horizontal="center" vertical="center"/>
    </xf>
    <xf numFmtId="0" fontId="8" fillId="5" borderId="4" xfId="95" applyFont="1" applyFill="1" applyBorder="1" applyAlignment="1">
      <alignment horizontal="center" vertical="center"/>
    </xf>
    <xf numFmtId="0" fontId="8" fillId="5" borderId="18" xfId="95" applyFont="1" applyFill="1" applyBorder="1" applyAlignment="1">
      <alignment horizontal="center" vertical="center"/>
    </xf>
    <xf numFmtId="0" fontId="8" fillId="5" borderId="9" xfId="95" applyFont="1" applyFill="1" applyBorder="1" applyAlignment="1">
      <alignment horizontal="center" vertical="center"/>
    </xf>
    <xf numFmtId="0" fontId="1" fillId="0" borderId="20" xfId="120" applyFont="1" applyBorder="1" applyAlignment="1">
      <alignment horizontal="center" vertical="center"/>
    </xf>
    <xf numFmtId="0" fontId="7" fillId="7" borderId="20" xfId="120" applyFont="1" applyFill="1" applyBorder="1" applyAlignment="1" applyProtection="1">
      <alignment horizontal="center" vertical="center"/>
      <protection locked="0"/>
    </xf>
    <xf numFmtId="0" fontId="7" fillId="7" borderId="20" xfId="95" applyFont="1" applyFill="1" applyBorder="1" applyAlignment="1" applyProtection="1">
      <alignment horizontal="left" vertical="center"/>
      <protection locked="0"/>
    </xf>
    <xf numFmtId="0" fontId="7" fillId="7" borderId="21" xfId="95" applyFont="1" applyFill="1" applyBorder="1" applyAlignment="1" applyProtection="1">
      <alignment horizontal="left" vertical="center"/>
      <protection locked="0"/>
    </xf>
    <xf numFmtId="0" fontId="7" fillId="7" borderId="23" xfId="95" applyFont="1" applyFill="1" applyBorder="1" applyAlignment="1" applyProtection="1">
      <alignment horizontal="left" vertical="center"/>
      <protection locked="0"/>
    </xf>
    <xf numFmtId="0" fontId="7" fillId="0" borderId="0" xfId="120" applyFont="1" applyAlignment="1">
      <alignment horizontal="center" vertical="center"/>
    </xf>
    <xf numFmtId="0" fontId="7" fillId="0" borderId="25" xfId="120" applyFont="1" applyBorder="1" applyAlignment="1">
      <alignment horizontal="center" vertical="center"/>
    </xf>
    <xf numFmtId="0" fontId="9" fillId="0" borderId="0" xfId="120" applyFont="1" applyAlignment="1">
      <alignment horizontal="left" vertical="center"/>
    </xf>
    <xf numFmtId="14" fontId="2" fillId="0" borderId="0" xfId="120" applyNumberFormat="1" applyAlignment="1">
      <alignment horizontal="center" vertical="center"/>
    </xf>
    <xf numFmtId="0" fontId="7" fillId="0" borderId="20" xfId="120" applyFont="1" applyBorder="1" applyAlignment="1">
      <alignment horizontal="center" vertical="center"/>
    </xf>
    <xf numFmtId="0" fontId="2" fillId="0" borderId="20" xfId="95" applyBorder="1" applyAlignment="1">
      <alignment horizontal="center" vertical="center"/>
    </xf>
    <xf numFmtId="0" fontId="3" fillId="2" borderId="20" xfId="95" applyFont="1" applyFill="1" applyBorder="1" applyAlignment="1">
      <alignment horizontal="center" vertical="center"/>
    </xf>
    <xf numFmtId="0" fontId="3" fillId="6" borderId="21" xfId="95" applyFont="1" applyFill="1" applyBorder="1" applyAlignment="1">
      <alignment horizontal="center" vertical="center"/>
    </xf>
    <xf numFmtId="0" fontId="3" fillId="6" borderId="22" xfId="95" applyFont="1" applyFill="1" applyBorder="1" applyAlignment="1">
      <alignment horizontal="center" vertical="center"/>
    </xf>
    <xf numFmtId="0" fontId="3" fillId="6" borderId="23" xfId="95" applyFont="1" applyFill="1" applyBorder="1" applyAlignment="1">
      <alignment horizontal="center" vertical="center"/>
    </xf>
    <xf numFmtId="0" fontId="7" fillId="7" borderId="22" xfId="95" applyFont="1" applyFill="1" applyBorder="1" applyAlignment="1" applyProtection="1">
      <alignment horizontal="left" vertical="center"/>
      <protection locked="0"/>
    </xf>
    <xf numFmtId="0" fontId="2" fillId="0" borderId="28" xfId="95" applyBorder="1" applyAlignment="1">
      <alignment horizontal="center" vertical="center" wrapText="1"/>
    </xf>
    <xf numFmtId="0" fontId="34" fillId="0" borderId="90" xfId="4" applyFont="1" applyBorder="1" applyAlignment="1">
      <alignment horizontal="center" vertical="center"/>
    </xf>
    <xf numFmtId="0" fontId="34" fillId="0" borderId="89" xfId="4" applyFont="1" applyBorder="1" applyAlignment="1">
      <alignment horizontal="center" vertical="center"/>
    </xf>
    <xf numFmtId="0" fontId="34" fillId="0" borderId="59" xfId="4" applyFont="1" applyBorder="1" applyAlignment="1">
      <alignment horizontal="center" vertical="center"/>
    </xf>
    <xf numFmtId="0" fontId="28" fillId="0" borderId="35" xfId="4" applyFont="1" applyBorder="1" applyAlignment="1">
      <alignment horizontal="center" vertical="center" wrapText="1" shrinkToFit="1"/>
    </xf>
    <xf numFmtId="0" fontId="28" fillId="0" borderId="20" xfId="4" applyFont="1" applyBorder="1" applyAlignment="1">
      <alignment horizontal="center" vertical="center" shrinkToFit="1"/>
    </xf>
    <xf numFmtId="0" fontId="26" fillId="12" borderId="44" xfId="23" applyFont="1" applyFill="1" applyBorder="1" applyAlignment="1">
      <alignment horizontal="center" vertical="center"/>
    </xf>
    <xf numFmtId="173" fontId="24" fillId="11" borderId="56" xfId="23" applyNumberFormat="1" applyFont="1" applyFill="1" applyBorder="1" applyAlignment="1">
      <alignment horizontal="center" vertical="center"/>
    </xf>
    <xf numFmtId="173" fontId="24" fillId="11" borderId="55" xfId="23" applyNumberFormat="1" applyFont="1" applyFill="1" applyBorder="1" applyAlignment="1">
      <alignment horizontal="center" vertical="center"/>
    </xf>
    <xf numFmtId="0" fontId="27" fillId="0" borderId="2" xfId="4" applyFont="1" applyBorder="1" applyAlignment="1" applyProtection="1">
      <alignment horizontal="center" vertical="center" wrapText="1"/>
      <protection locked="0"/>
    </xf>
    <xf numFmtId="0" fontId="27" fillId="0" borderId="4" xfId="4" applyFont="1" applyBorder="1" applyAlignment="1" applyProtection="1">
      <alignment horizontal="center" vertical="center" wrapText="1"/>
      <protection locked="0"/>
    </xf>
    <xf numFmtId="0" fontId="28" fillId="0" borderId="218" xfId="4" applyFont="1" applyBorder="1" applyAlignment="1">
      <alignment horizontal="center"/>
    </xf>
    <xf numFmtId="0" fontId="28" fillId="0" borderId="219" xfId="4" applyFont="1" applyBorder="1" applyAlignment="1">
      <alignment horizontal="center"/>
    </xf>
    <xf numFmtId="0" fontId="9" fillId="0" borderId="51" xfId="23" applyFont="1" applyBorder="1" applyAlignment="1">
      <alignment horizontal="center" vertical="center" wrapText="1"/>
    </xf>
    <xf numFmtId="0" fontId="9" fillId="0" borderId="0" xfId="23" applyFont="1" applyAlignment="1">
      <alignment horizontal="center" vertical="center" wrapText="1"/>
    </xf>
    <xf numFmtId="0" fontId="21" fillId="9" borderId="44" xfId="23" applyFont="1" applyFill="1" applyBorder="1" applyAlignment="1" applyProtection="1">
      <alignment horizontal="center" vertical="center"/>
      <protection locked="0"/>
    </xf>
    <xf numFmtId="173" fontId="24" fillId="11" borderId="44" xfId="23" applyNumberFormat="1" applyFont="1" applyFill="1" applyBorder="1" applyAlignment="1">
      <alignment horizontal="center" vertical="center"/>
    </xf>
    <xf numFmtId="0" fontId="28" fillId="0" borderId="35" xfId="4" applyFont="1" applyBorder="1" applyAlignment="1">
      <alignment horizontal="center" vertical="center" shrinkToFit="1"/>
    </xf>
    <xf numFmtId="0" fontId="28" fillId="0" borderId="36" xfId="4" applyFont="1" applyBorder="1" applyAlignment="1">
      <alignment horizontal="center" vertical="center" shrinkToFit="1"/>
    </xf>
    <xf numFmtId="0" fontId="28" fillId="0" borderId="38" xfId="4" applyFont="1" applyBorder="1" applyAlignment="1">
      <alignment horizontal="center" vertical="center" shrinkToFit="1"/>
    </xf>
    <xf numFmtId="0" fontId="28" fillId="0" borderId="33" xfId="4" applyFont="1" applyBorder="1" applyAlignment="1">
      <alignment horizontal="center" vertical="center" shrinkToFit="1"/>
    </xf>
    <xf numFmtId="0" fontId="28" fillId="0" borderId="39" xfId="4" applyFont="1" applyBorder="1" applyAlignment="1">
      <alignment horizontal="center" vertical="center" shrinkToFit="1"/>
    </xf>
    <xf numFmtId="0" fontId="28" fillId="0" borderId="7" xfId="4" applyFont="1" applyBorder="1" applyAlignment="1">
      <alignment horizontal="center" vertical="center" wrapText="1" shrinkToFit="1"/>
    </xf>
    <xf numFmtId="0" fontId="28" fillId="0" borderId="92" xfId="4" applyFont="1" applyBorder="1" applyAlignment="1">
      <alignment horizontal="center" vertical="center" wrapText="1" shrinkToFit="1"/>
    </xf>
    <xf numFmtId="0" fontId="23" fillId="0" borderId="0" xfId="23" applyFont="1" applyAlignment="1">
      <alignment horizontal="left" vertical="top" wrapText="1"/>
    </xf>
    <xf numFmtId="0" fontId="23" fillId="0" borderId="0" xfId="23" applyFont="1" applyAlignment="1">
      <alignment horizontal="center" vertical="center"/>
    </xf>
    <xf numFmtId="0" fontId="44" fillId="0" borderId="0" xfId="4" applyFont="1" applyAlignment="1">
      <alignment horizontal="center" wrapText="1"/>
    </xf>
    <xf numFmtId="177" fontId="41" fillId="0" borderId="0" xfId="4" applyNumberFormat="1" applyFont="1" applyAlignment="1">
      <alignment horizontal="center" vertical="center" wrapText="1" shrinkToFit="1"/>
    </xf>
    <xf numFmtId="177" fontId="38" fillId="0" borderId="0" xfId="4" applyNumberFormat="1" applyFont="1" applyAlignment="1">
      <alignment horizontal="center" vertical="center" wrapText="1"/>
    </xf>
    <xf numFmtId="177" fontId="38" fillId="0" borderId="0" xfId="4" applyNumberFormat="1" applyFont="1" applyAlignment="1">
      <alignment horizontal="center" vertical="center"/>
    </xf>
    <xf numFmtId="177" fontId="35" fillId="0" borderId="0" xfId="4" applyNumberFormat="1" applyFont="1" applyAlignment="1">
      <alignment horizontal="center" vertical="center" wrapText="1"/>
    </xf>
    <xf numFmtId="0" fontId="23" fillId="0" borderId="44" xfId="23" applyFont="1" applyBorder="1" applyAlignment="1">
      <alignment horizontal="center" vertical="center"/>
    </xf>
    <xf numFmtId="171" fontId="23" fillId="9" borderId="44" xfId="23" applyNumberFormat="1" applyFont="1" applyFill="1" applyBorder="1" applyAlignment="1" applyProtection="1">
      <alignment horizontal="center" vertical="center"/>
      <protection locked="0"/>
    </xf>
    <xf numFmtId="171" fontId="23" fillId="9" borderId="47" xfId="23" applyNumberFormat="1" applyFont="1" applyFill="1" applyBorder="1" applyAlignment="1" applyProtection="1">
      <alignment horizontal="center" vertical="center"/>
      <protection locked="0"/>
    </xf>
    <xf numFmtId="171" fontId="23" fillId="9" borderId="46" xfId="23" applyNumberFormat="1" applyFont="1" applyFill="1" applyBorder="1" applyAlignment="1" applyProtection="1">
      <alignment horizontal="center" vertical="center"/>
      <protection locked="0"/>
    </xf>
    <xf numFmtId="171" fontId="23" fillId="9" borderId="45" xfId="23" applyNumberFormat="1" applyFont="1" applyFill="1" applyBorder="1" applyAlignment="1" applyProtection="1">
      <alignment horizontal="center" vertical="center"/>
      <protection locked="0"/>
    </xf>
    <xf numFmtId="171" fontId="23" fillId="9" borderId="43" xfId="23" applyNumberFormat="1" applyFont="1" applyFill="1" applyBorder="1" applyAlignment="1" applyProtection="1">
      <alignment horizontal="center" vertical="center"/>
      <protection locked="0"/>
    </xf>
    <xf numFmtId="171" fontId="23" fillId="9" borderId="42" xfId="23" applyNumberFormat="1" applyFont="1" applyFill="1" applyBorder="1" applyAlignment="1" applyProtection="1">
      <alignment horizontal="center" vertical="center"/>
      <protection locked="0"/>
    </xf>
    <xf numFmtId="171" fontId="23" fillId="9" borderId="41" xfId="23" applyNumberFormat="1" applyFont="1" applyFill="1" applyBorder="1" applyAlignment="1" applyProtection="1">
      <alignment horizontal="center" vertical="center"/>
      <protection locked="0"/>
    </xf>
    <xf numFmtId="0" fontId="24" fillId="0" borderId="0" xfId="23" applyFont="1" applyAlignment="1">
      <alignment horizontal="center" vertical="center"/>
    </xf>
    <xf numFmtId="0" fontId="22" fillId="9" borderId="26" xfId="23" applyFont="1" applyFill="1" applyBorder="1" applyAlignment="1" applyProtection="1">
      <alignment horizontal="center" vertical="top"/>
      <protection locked="0"/>
    </xf>
    <xf numFmtId="0" fontId="22" fillId="9" borderId="24" xfId="23" applyFont="1" applyFill="1" applyBorder="1" applyAlignment="1" applyProtection="1">
      <alignment horizontal="center" vertical="top"/>
      <protection locked="0"/>
    </xf>
    <xf numFmtId="0" fontId="22" fillId="9" borderId="27" xfId="23" applyFont="1" applyFill="1" applyBorder="1" applyAlignment="1" applyProtection="1">
      <alignment horizontal="center" vertical="top"/>
      <protection locked="0"/>
    </xf>
    <xf numFmtId="0" fontId="22" fillId="0" borderId="26" xfId="23" applyFont="1" applyBorder="1" applyAlignment="1">
      <alignment horizontal="center" vertical="top" wrapText="1"/>
    </xf>
    <xf numFmtId="0" fontId="22" fillId="0" borderId="24" xfId="23" applyFont="1" applyBorder="1" applyAlignment="1">
      <alignment horizontal="center" vertical="top" wrapText="1"/>
    </xf>
    <xf numFmtId="0" fontId="22" fillId="0" borderId="27" xfId="23" applyFont="1" applyBorder="1" applyAlignment="1">
      <alignment horizontal="center" vertical="top" wrapText="1"/>
    </xf>
    <xf numFmtId="0" fontId="22" fillId="0" borderId="28" xfId="23" applyFont="1" applyBorder="1" applyAlignment="1">
      <alignment horizontal="center" vertical="top" wrapText="1"/>
    </xf>
    <xf numFmtId="0" fontId="22" fillId="0" borderId="0" xfId="23" applyFont="1" applyAlignment="1">
      <alignment horizontal="center" vertical="top" wrapText="1"/>
    </xf>
    <xf numFmtId="0" fontId="22" fillId="0" borderId="5" xfId="23" applyFont="1" applyBorder="1" applyAlignment="1">
      <alignment horizontal="center" vertical="top" wrapText="1"/>
    </xf>
    <xf numFmtId="0" fontId="22" fillId="0" borderId="29" xfId="23" applyFont="1" applyBorder="1" applyAlignment="1">
      <alignment horizontal="center" vertical="top" wrapText="1"/>
    </xf>
    <xf numFmtId="0" fontId="22" fillId="0" borderId="25" xfId="23" applyFont="1" applyBorder="1" applyAlignment="1">
      <alignment horizontal="center" vertical="top" wrapText="1"/>
    </xf>
    <xf numFmtId="0" fontId="22" fillId="0" borderId="30" xfId="23" applyFont="1" applyBorder="1" applyAlignment="1">
      <alignment horizontal="center" vertical="top" wrapText="1"/>
    </xf>
    <xf numFmtId="0" fontId="25" fillId="0" borderId="51" xfId="23" applyFont="1" applyBorder="1" applyAlignment="1">
      <alignment horizontal="center" vertical="center" wrapText="1"/>
    </xf>
    <xf numFmtId="0" fontId="25" fillId="0" borderId="0" xfId="23" applyFont="1" applyAlignment="1">
      <alignment horizontal="center" vertical="center" wrapText="1"/>
    </xf>
    <xf numFmtId="171" fontId="23" fillId="9" borderId="50" xfId="23" applyNumberFormat="1" applyFont="1" applyFill="1" applyBorder="1" applyAlignment="1" applyProtection="1">
      <alignment horizontal="center" vertical="center"/>
      <protection locked="0"/>
    </xf>
    <xf numFmtId="171" fontId="23" fillId="9" borderId="49" xfId="23" applyNumberFormat="1" applyFont="1" applyFill="1" applyBorder="1" applyAlignment="1" applyProtection="1">
      <alignment horizontal="center" vertical="center"/>
      <protection locked="0"/>
    </xf>
    <xf numFmtId="171" fontId="23" fillId="9" borderId="48" xfId="23" applyNumberFormat="1" applyFont="1" applyFill="1" applyBorder="1" applyAlignment="1" applyProtection="1">
      <alignment horizontal="center" vertical="center"/>
      <protection locked="0"/>
    </xf>
    <xf numFmtId="0" fontId="24" fillId="0" borderId="44" xfId="23" applyFont="1" applyBorder="1" applyAlignment="1">
      <alignment horizontal="center" vertical="center"/>
    </xf>
    <xf numFmtId="0" fontId="22" fillId="0" borderId="0" xfId="23" applyFont="1" applyAlignment="1">
      <alignment horizontal="left" vertical="center"/>
    </xf>
    <xf numFmtId="14" fontId="21" fillId="0" borderId="0" xfId="23" applyNumberFormat="1" applyFont="1" applyAlignment="1">
      <alignment horizontal="center" vertical="center"/>
    </xf>
    <xf numFmtId="0" fontId="23" fillId="0" borderId="0" xfId="0" applyFont="1" applyAlignment="1">
      <alignment horizontal="right" vertical="center"/>
    </xf>
    <xf numFmtId="0" fontId="22" fillId="0" borderId="26" xfId="0" applyFont="1" applyBorder="1" applyAlignment="1">
      <alignment horizontal="center" vertical="top" wrapText="1"/>
    </xf>
    <xf numFmtId="0" fontId="22" fillId="0" borderId="24" xfId="0" applyFont="1" applyBorder="1" applyAlignment="1">
      <alignment horizontal="center" vertical="top" wrapText="1"/>
    </xf>
    <xf numFmtId="0" fontId="22" fillId="0" borderId="27" xfId="0" applyFont="1" applyBorder="1" applyAlignment="1">
      <alignment horizontal="center" vertical="top" wrapText="1"/>
    </xf>
    <xf numFmtId="0" fontId="22" fillId="0" borderId="28" xfId="0" applyFont="1" applyBorder="1" applyAlignment="1">
      <alignment horizontal="center" vertical="top" wrapText="1"/>
    </xf>
    <xf numFmtId="0" fontId="22" fillId="0" borderId="0" xfId="0" applyFont="1" applyAlignment="1">
      <alignment horizontal="center" vertical="top" wrapText="1"/>
    </xf>
    <xf numFmtId="0" fontId="22" fillId="0" borderId="5" xfId="0" applyFont="1" applyBorder="1" applyAlignment="1">
      <alignment horizontal="center" vertical="top" wrapText="1"/>
    </xf>
    <xf numFmtId="0" fontId="22" fillId="0" borderId="29" xfId="0" applyFont="1" applyBorder="1" applyAlignment="1">
      <alignment horizontal="center" vertical="top" wrapText="1"/>
    </xf>
    <xf numFmtId="0" fontId="22" fillId="0" borderId="25" xfId="0" applyFont="1" applyBorder="1" applyAlignment="1">
      <alignment horizontal="center" vertical="top" wrapText="1"/>
    </xf>
    <xf numFmtId="0" fontId="22" fillId="0" borderId="30" xfId="0" applyFont="1" applyBorder="1" applyAlignment="1">
      <alignment horizontal="center" vertical="top" wrapText="1"/>
    </xf>
    <xf numFmtId="0" fontId="22" fillId="7" borderId="26" xfId="0" applyFont="1" applyFill="1" applyBorder="1" applyAlignment="1" applyProtection="1">
      <alignment horizontal="center" vertical="top"/>
      <protection locked="0"/>
    </xf>
    <xf numFmtId="0" fontId="22" fillId="7" borderId="24" xfId="0" applyFont="1" applyFill="1" applyBorder="1" applyAlignment="1" applyProtection="1">
      <alignment horizontal="center" vertical="top"/>
      <protection locked="0"/>
    </xf>
    <xf numFmtId="0" fontId="22" fillId="7" borderId="27" xfId="0" applyFont="1" applyFill="1" applyBorder="1" applyAlignment="1" applyProtection="1">
      <alignment horizontal="center" vertical="top"/>
      <protection locked="0"/>
    </xf>
    <xf numFmtId="0" fontId="22" fillId="7" borderId="28" xfId="0" applyFont="1" applyFill="1" applyBorder="1" applyAlignment="1" applyProtection="1">
      <alignment horizontal="center" vertical="top"/>
      <protection locked="0"/>
    </xf>
    <xf numFmtId="0" fontId="22" fillId="7" borderId="0" xfId="0" applyFont="1" applyFill="1" applyAlignment="1" applyProtection="1">
      <alignment horizontal="center" vertical="top"/>
      <protection locked="0"/>
    </xf>
    <xf numFmtId="0" fontId="22" fillId="7" borderId="5" xfId="0" applyFont="1" applyFill="1" applyBorder="1" applyAlignment="1" applyProtection="1">
      <alignment horizontal="center" vertical="top"/>
      <protection locked="0"/>
    </xf>
    <xf numFmtId="0" fontId="22" fillId="7" borderId="29" xfId="0" applyFont="1" applyFill="1" applyBorder="1" applyAlignment="1" applyProtection="1">
      <alignment horizontal="center" vertical="top"/>
      <protection locked="0"/>
    </xf>
    <xf numFmtId="0" fontId="22" fillId="7" borderId="25" xfId="0" applyFont="1" applyFill="1" applyBorder="1" applyAlignment="1" applyProtection="1">
      <alignment horizontal="center" vertical="top"/>
      <protection locked="0"/>
    </xf>
    <xf numFmtId="0" fontId="22" fillId="7" borderId="30" xfId="0" applyFont="1" applyFill="1" applyBorder="1" applyAlignment="1" applyProtection="1">
      <alignment horizontal="center" vertical="top"/>
      <protection locked="0"/>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0" xfId="0" applyFont="1" applyBorder="1" applyAlignment="1">
      <alignment horizontal="center" vertical="center"/>
    </xf>
    <xf numFmtId="0" fontId="24" fillId="0" borderId="0" xfId="0" applyFont="1" applyAlignment="1">
      <alignment horizontal="center" vertical="center"/>
    </xf>
    <xf numFmtId="0" fontId="49" fillId="0" borderId="0" xfId="0" applyFont="1" applyAlignment="1">
      <alignment horizontal="center" vertical="center" wrapText="1"/>
    </xf>
    <xf numFmtId="0" fontId="67" fillId="0" borderId="144" xfId="235" applyFont="1" applyBorder="1" applyAlignment="1">
      <alignment horizontal="center" vertical="center"/>
    </xf>
    <xf numFmtId="0" fontId="67" fillId="0" borderId="188" xfId="235" applyFont="1" applyBorder="1" applyAlignment="1">
      <alignment horizontal="center" vertical="center"/>
    </xf>
    <xf numFmtId="0" fontId="67" fillId="0" borderId="189" xfId="235" applyFont="1" applyBorder="1" applyAlignment="1">
      <alignment horizontal="center" vertical="center"/>
    </xf>
    <xf numFmtId="0" fontId="21" fillId="0" borderId="0" xfId="0" applyFont="1" applyAlignment="1">
      <alignment horizontal="left" vertical="top" wrapText="1"/>
    </xf>
    <xf numFmtId="0" fontId="23" fillId="0" borderId="0" xfId="0" applyFont="1" applyAlignment="1">
      <alignment horizontal="left" vertical="center"/>
    </xf>
    <xf numFmtId="0" fontId="22" fillId="0" borderId="0" xfId="0" applyFont="1" applyAlignment="1">
      <alignment horizontal="left" vertical="center"/>
    </xf>
    <xf numFmtId="14" fontId="21" fillId="0" borderId="0" xfId="0" applyNumberFormat="1" applyFont="1" applyAlignment="1">
      <alignment horizontal="center" vertical="center"/>
    </xf>
    <xf numFmtId="0" fontId="21" fillId="7" borderId="7" xfId="0" applyFont="1" applyFill="1" applyBorder="1" applyAlignment="1" applyProtection="1">
      <alignment horizontal="center" vertical="center"/>
      <protection locked="0"/>
    </xf>
    <xf numFmtId="0" fontId="21" fillId="7" borderId="15" xfId="0" applyFont="1" applyFill="1" applyBorder="1" applyAlignment="1" applyProtection="1">
      <alignment horizontal="center" vertical="center"/>
      <protection locked="0"/>
    </xf>
    <xf numFmtId="0" fontId="24" fillId="7" borderId="21" xfId="0" applyFont="1" applyFill="1" applyBorder="1" applyAlignment="1" applyProtection="1">
      <alignment horizontal="left" vertical="center"/>
      <protection locked="0"/>
    </xf>
    <xf numFmtId="0" fontId="24" fillId="7" borderId="23" xfId="0" applyFont="1" applyFill="1" applyBorder="1" applyAlignment="1" applyProtection="1">
      <alignment horizontal="left" vertical="center"/>
      <protection locked="0"/>
    </xf>
    <xf numFmtId="0" fontId="26" fillId="2" borderId="20"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19"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4" xfId="0" applyFont="1" applyFill="1" applyBorder="1" applyAlignment="1">
      <alignment horizontal="center" vertical="center"/>
    </xf>
    <xf numFmtId="0" fontId="47" fillId="5" borderId="18" xfId="0" applyFont="1" applyFill="1" applyBorder="1" applyAlignment="1">
      <alignment horizontal="center" vertical="center"/>
    </xf>
    <xf numFmtId="0" fontId="47" fillId="5" borderId="9" xfId="0" applyFont="1" applyFill="1" applyBorder="1" applyAlignment="1">
      <alignment horizontal="center" vertical="center"/>
    </xf>
    <xf numFmtId="164" fontId="23" fillId="5" borderId="4" xfId="0" applyNumberFormat="1" applyFont="1" applyFill="1" applyBorder="1" applyAlignment="1">
      <alignment horizontal="center" vertical="center"/>
    </xf>
    <xf numFmtId="164" fontId="23" fillId="5" borderId="9" xfId="0" applyNumberFormat="1" applyFont="1" applyFill="1" applyBorder="1" applyAlignment="1">
      <alignment horizontal="center" vertical="center"/>
    </xf>
    <xf numFmtId="0" fontId="21" fillId="5" borderId="4" xfId="0" applyFont="1" applyFill="1" applyBorder="1" applyAlignment="1">
      <alignment horizontal="center" vertical="center"/>
    </xf>
    <xf numFmtId="0" fontId="21" fillId="5" borderId="9" xfId="0" applyFont="1" applyFill="1" applyBorder="1" applyAlignment="1">
      <alignment horizontal="center" vertical="center"/>
    </xf>
    <xf numFmtId="0" fontId="23" fillId="0" borderId="0" xfId="0" applyFont="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 fillId="0" borderId="188" xfId="235" applyFont="1" applyBorder="1"/>
    <xf numFmtId="0" fontId="2" fillId="0" borderId="189" xfId="235" applyFont="1" applyBorder="1"/>
    <xf numFmtId="14" fontId="23" fillId="0" borderId="0" xfId="0" applyNumberFormat="1" applyFont="1" applyAlignment="1">
      <alignment horizontal="center" vertical="center"/>
    </xf>
    <xf numFmtId="0" fontId="24" fillId="7" borderId="22" xfId="0" applyFont="1" applyFill="1" applyBorder="1" applyAlignment="1" applyProtection="1">
      <alignment horizontal="left" vertical="center"/>
      <protection locked="0"/>
    </xf>
    <xf numFmtId="0" fontId="24" fillId="7" borderId="20" xfId="0" applyFont="1" applyFill="1" applyBorder="1" applyAlignment="1" applyProtection="1">
      <alignment horizontal="left" vertical="center"/>
      <protection locked="0"/>
    </xf>
    <xf numFmtId="0" fontId="21" fillId="0" borderId="28"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24" fillId="0" borderId="20" xfId="0" applyFont="1" applyBorder="1" applyAlignment="1">
      <alignment horizontal="left" vertical="center"/>
    </xf>
    <xf numFmtId="0" fontId="21" fillId="7" borderId="20" xfId="0" applyFont="1" applyFill="1" applyBorder="1" applyAlignment="1">
      <alignment horizontal="center" vertical="center"/>
    </xf>
    <xf numFmtId="0" fontId="24" fillId="0" borderId="25" xfId="0" applyFont="1" applyBorder="1" applyAlignment="1">
      <alignment horizontal="center" vertical="center"/>
    </xf>
    <xf numFmtId="0" fontId="47" fillId="5" borderId="167" xfId="0" applyFont="1" applyFill="1" applyBorder="1" applyAlignment="1">
      <alignment horizontal="center" vertical="center"/>
    </xf>
    <xf numFmtId="0" fontId="47" fillId="5" borderId="193" xfId="0" applyFont="1" applyFill="1" applyBorder="1" applyAlignment="1">
      <alignment horizontal="center" vertical="center"/>
    </xf>
    <xf numFmtId="0" fontId="26" fillId="0" borderId="0" xfId="0" applyFont="1" applyAlignment="1">
      <alignment horizontal="center" vertical="center"/>
    </xf>
    <xf numFmtId="0" fontId="24" fillId="0" borderId="20" xfId="0" applyFont="1" applyBorder="1" applyAlignment="1">
      <alignment horizontal="center" vertical="center"/>
    </xf>
    <xf numFmtId="0" fontId="26" fillId="6" borderId="20" xfId="0" applyFont="1" applyFill="1" applyBorder="1" applyAlignment="1">
      <alignment horizontal="center" vertical="center"/>
    </xf>
    <xf numFmtId="0" fontId="21" fillId="7" borderId="21" xfId="0" applyFont="1" applyFill="1" applyBorder="1" applyAlignment="1">
      <alignment horizontal="center" vertical="center"/>
    </xf>
    <xf numFmtId="0" fontId="21" fillId="7" borderId="22" xfId="0" applyFont="1" applyFill="1" applyBorder="1" applyAlignment="1">
      <alignment horizontal="center" vertical="center"/>
    </xf>
    <xf numFmtId="0" fontId="21" fillId="7" borderId="23" xfId="0" applyFont="1" applyFill="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left" vertical="center" wrapText="1"/>
    </xf>
    <xf numFmtId="0" fontId="62" fillId="0" borderId="0" xfId="0" applyFont="1" applyAlignment="1">
      <alignment horizontal="left" vertical="center" wrapText="1"/>
    </xf>
    <xf numFmtId="0" fontId="61" fillId="0" borderId="0" xfId="0" applyFont="1" applyAlignment="1">
      <alignment horizontal="left" vertical="center" wrapText="1"/>
    </xf>
    <xf numFmtId="0" fontId="21" fillId="0" borderId="20" xfId="0" applyFont="1" applyBorder="1" applyAlignment="1">
      <alignment horizontal="center" vertical="center"/>
    </xf>
    <xf numFmtId="167" fontId="23" fillId="5" borderId="4" xfId="0" applyNumberFormat="1" applyFont="1" applyFill="1" applyBorder="1" applyAlignment="1">
      <alignment horizontal="center" vertical="center"/>
    </xf>
    <xf numFmtId="167" fontId="23" fillId="5" borderId="9" xfId="0" applyNumberFormat="1" applyFont="1" applyFill="1" applyBorder="1" applyAlignment="1">
      <alignment horizontal="center" vertical="center"/>
    </xf>
    <xf numFmtId="0" fontId="23" fillId="7" borderId="4" xfId="0" applyFont="1" applyFill="1" applyBorder="1" applyAlignment="1" applyProtection="1">
      <alignment horizontal="center" vertical="center"/>
      <protection locked="0"/>
    </xf>
    <xf numFmtId="0" fontId="23" fillId="7" borderId="9" xfId="0" applyFont="1" applyFill="1" applyBorder="1" applyAlignment="1" applyProtection="1">
      <alignment horizontal="center" vertical="center"/>
      <protection locked="0"/>
    </xf>
    <xf numFmtId="0" fontId="21" fillId="5" borderId="196" xfId="0" applyFont="1" applyFill="1" applyBorder="1" applyAlignment="1">
      <alignment horizontal="center" vertical="center"/>
    </xf>
    <xf numFmtId="0" fontId="24" fillId="0" borderId="25" xfId="95" applyFont="1" applyBorder="1" applyAlignment="1">
      <alignment horizontal="center" vertical="center"/>
    </xf>
    <xf numFmtId="0" fontId="22" fillId="0" borderId="26" xfId="95" applyFont="1" applyBorder="1" applyAlignment="1">
      <alignment horizontal="center" vertical="top" wrapText="1"/>
    </xf>
    <xf numFmtId="0" fontId="22" fillId="0" borderId="24" xfId="95" applyFont="1" applyBorder="1" applyAlignment="1">
      <alignment horizontal="center" vertical="top" wrapText="1"/>
    </xf>
    <xf numFmtId="0" fontId="22" fillId="0" borderId="27" xfId="95" applyFont="1" applyBorder="1" applyAlignment="1">
      <alignment horizontal="center" vertical="top" wrapText="1"/>
    </xf>
    <xf numFmtId="0" fontId="22" fillId="0" borderId="28" xfId="95" applyFont="1" applyBorder="1" applyAlignment="1">
      <alignment horizontal="center" vertical="top" wrapText="1"/>
    </xf>
    <xf numFmtId="0" fontId="22" fillId="0" borderId="0" xfId="95" applyFont="1" applyAlignment="1">
      <alignment horizontal="center" vertical="top" wrapText="1"/>
    </xf>
    <xf numFmtId="0" fontId="22" fillId="0" borderId="5" xfId="95" applyFont="1" applyBorder="1" applyAlignment="1">
      <alignment horizontal="center" vertical="top" wrapText="1"/>
    </xf>
    <xf numFmtId="0" fontId="22" fillId="0" borderId="29" xfId="95" applyFont="1" applyBorder="1" applyAlignment="1">
      <alignment horizontal="center" vertical="top" wrapText="1"/>
    </xf>
    <xf numFmtId="0" fontId="22" fillId="0" borderId="25" xfId="95" applyFont="1" applyBorder="1" applyAlignment="1">
      <alignment horizontal="center" vertical="top" wrapText="1"/>
    </xf>
    <xf numFmtId="0" fontId="22" fillId="0" borderId="30" xfId="95" applyFont="1" applyBorder="1" applyAlignment="1">
      <alignment horizontal="center" vertical="top" wrapText="1"/>
    </xf>
    <xf numFmtId="0" fontId="24" fillId="0" borderId="20" xfId="95" applyFont="1" applyBorder="1" applyAlignment="1">
      <alignment horizontal="left" vertical="center"/>
    </xf>
    <xf numFmtId="0" fontId="24" fillId="0" borderId="0" xfId="95" applyFont="1" applyAlignment="1">
      <alignment horizontal="center" vertical="center"/>
    </xf>
    <xf numFmtId="14" fontId="21" fillId="0" borderId="0" xfId="95" applyNumberFormat="1" applyFont="1" applyAlignment="1">
      <alignment horizontal="center" vertical="center"/>
    </xf>
    <xf numFmtId="0" fontId="21" fillId="0" borderId="0" xfId="95" applyFont="1" applyAlignment="1">
      <alignment horizontal="left" vertical="top" wrapText="1"/>
    </xf>
    <xf numFmtId="0" fontId="23" fillId="15" borderId="32" xfId="95" applyFont="1" applyFill="1" applyBorder="1" applyAlignment="1">
      <alignment horizontal="center" vertical="center"/>
    </xf>
    <xf numFmtId="0" fontId="23" fillId="15" borderId="140" xfId="95" applyFont="1" applyFill="1" applyBorder="1" applyAlignment="1">
      <alignment horizontal="center" vertical="center"/>
    </xf>
    <xf numFmtId="0" fontId="49" fillId="0" borderId="4" xfId="95" applyFont="1" applyBorder="1" applyAlignment="1">
      <alignment horizontal="center" vertical="center" wrapText="1"/>
    </xf>
    <xf numFmtId="14" fontId="23" fillId="0" borderId="0" xfId="95" applyNumberFormat="1" applyFont="1" applyAlignment="1">
      <alignment horizontal="center" vertical="center"/>
    </xf>
    <xf numFmtId="0" fontId="47" fillId="5" borderId="2" xfId="95" applyFont="1" applyFill="1" applyBorder="1" applyAlignment="1">
      <alignment horizontal="center" vertical="center"/>
    </xf>
    <xf numFmtId="0" fontId="47" fillId="5" borderId="4" xfId="95" applyFont="1" applyFill="1" applyBorder="1" applyAlignment="1">
      <alignment horizontal="center" vertical="center"/>
    </xf>
    <xf numFmtId="0" fontId="47" fillId="5" borderId="18" xfId="95" applyFont="1" applyFill="1" applyBorder="1" applyAlignment="1">
      <alignment horizontal="center" vertical="center"/>
    </xf>
    <xf numFmtId="0" fontId="47" fillId="5" borderId="9" xfId="95" applyFont="1" applyFill="1" applyBorder="1" applyAlignment="1">
      <alignment horizontal="center" vertical="center"/>
    </xf>
    <xf numFmtId="164" fontId="23" fillId="5" borderId="4" xfId="95" applyNumberFormat="1" applyFont="1" applyFill="1" applyBorder="1" applyAlignment="1">
      <alignment horizontal="center" vertical="center"/>
    </xf>
    <xf numFmtId="164" fontId="23" fillId="5" borderId="9" xfId="95" applyNumberFormat="1" applyFont="1" applyFill="1" applyBorder="1" applyAlignment="1">
      <alignment horizontal="center" vertical="center"/>
    </xf>
    <xf numFmtId="0" fontId="21" fillId="5" borderId="4" xfId="95" applyFont="1" applyFill="1" applyBorder="1" applyAlignment="1">
      <alignment horizontal="center" vertical="center"/>
    </xf>
    <xf numFmtId="0" fontId="21" fillId="5" borderId="9" xfId="95" applyFont="1" applyFill="1" applyBorder="1" applyAlignment="1">
      <alignment horizontal="center" vertical="center"/>
    </xf>
    <xf numFmtId="0" fontId="21" fillId="7" borderId="7" xfId="95" applyFont="1" applyFill="1" applyBorder="1" applyAlignment="1" applyProtection="1">
      <alignment horizontal="center" vertical="center"/>
      <protection locked="0"/>
    </xf>
    <xf numFmtId="0" fontId="21" fillId="7" borderId="15" xfId="95" applyFont="1" applyFill="1" applyBorder="1" applyAlignment="1" applyProtection="1">
      <alignment horizontal="center" vertical="center"/>
      <protection locked="0"/>
    </xf>
    <xf numFmtId="0" fontId="21" fillId="5" borderId="3" xfId="95" applyFont="1" applyFill="1" applyBorder="1" applyAlignment="1">
      <alignment horizontal="center" vertical="center"/>
    </xf>
    <xf numFmtId="0" fontId="21" fillId="5" borderId="19" xfId="95" applyFont="1" applyFill="1" applyBorder="1" applyAlignment="1">
      <alignment horizontal="center" vertical="center"/>
    </xf>
    <xf numFmtId="0" fontId="26" fillId="2" borderId="21" xfId="95" applyFont="1" applyFill="1" applyBorder="1" applyAlignment="1">
      <alignment horizontal="left" vertical="center"/>
    </xf>
    <xf numFmtId="0" fontId="26" fillId="2" borderId="22" xfId="95" applyFont="1" applyFill="1" applyBorder="1" applyAlignment="1">
      <alignment horizontal="left" vertical="center"/>
    </xf>
    <xf numFmtId="0" fontId="26" fillId="2" borderId="23" xfId="95" applyFont="1" applyFill="1" applyBorder="1" applyAlignment="1">
      <alignment horizontal="left" vertical="center"/>
    </xf>
    <xf numFmtId="0" fontId="26" fillId="2" borderId="20" xfId="95" applyFont="1" applyFill="1" applyBorder="1" applyAlignment="1">
      <alignment horizontal="center" vertical="center"/>
    </xf>
    <xf numFmtId="0" fontId="24" fillId="7" borderId="21" xfId="0" applyFont="1" applyFill="1" applyBorder="1" applyAlignment="1" applyProtection="1">
      <alignment horizontal="center" vertical="center"/>
      <protection locked="0"/>
    </xf>
    <xf numFmtId="0" fontId="24" fillId="7" borderId="23" xfId="0" applyFont="1" applyFill="1" applyBorder="1" applyAlignment="1" applyProtection="1">
      <alignment horizontal="center" vertical="center"/>
      <protection locked="0"/>
    </xf>
    <xf numFmtId="0" fontId="24" fillId="7" borderId="26" xfId="0" applyFont="1" applyFill="1" applyBorder="1" applyAlignment="1" applyProtection="1">
      <alignment horizontal="center" vertical="center"/>
      <protection locked="0"/>
    </xf>
    <xf numFmtId="0" fontId="24" fillId="7" borderId="27" xfId="0" applyFont="1" applyFill="1" applyBorder="1" applyAlignment="1" applyProtection="1">
      <alignment horizontal="center" vertical="center"/>
      <protection locked="0"/>
    </xf>
    <xf numFmtId="0" fontId="26" fillId="2" borderId="21"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23" xfId="0" applyFont="1" applyFill="1" applyBorder="1" applyAlignment="1">
      <alignment horizontal="center" vertical="center"/>
    </xf>
    <xf numFmtId="0" fontId="59" fillId="0" borderId="0" xfId="0" applyFont="1" applyAlignment="1">
      <alignment horizontal="left" vertical="top" wrapText="1"/>
    </xf>
    <xf numFmtId="0" fontId="67" fillId="0" borderId="20" xfId="0" applyFont="1" applyBorder="1" applyAlignment="1">
      <alignment horizontal="center" vertical="center"/>
    </xf>
    <xf numFmtId="0" fontId="67" fillId="0" borderId="144" xfId="0" applyFont="1" applyBorder="1" applyAlignment="1">
      <alignment horizontal="center" vertical="center"/>
    </xf>
    <xf numFmtId="0" fontId="67" fillId="0" borderId="188" xfId="0" applyFont="1" applyBorder="1" applyAlignment="1">
      <alignment horizontal="center" vertical="center"/>
    </xf>
    <xf numFmtId="0" fontId="67" fillId="0" borderId="189" xfId="0" applyFont="1" applyBorder="1" applyAlignment="1">
      <alignment horizontal="center" vertical="center"/>
    </xf>
    <xf numFmtId="0" fontId="74" fillId="21" borderId="182" xfId="0" applyFont="1" applyFill="1" applyBorder="1" applyAlignment="1">
      <alignment horizontal="center" vertical="center"/>
    </xf>
    <xf numFmtId="0" fontId="2" fillId="0" borderId="186" xfId="0" applyFont="1" applyBorder="1"/>
    <xf numFmtId="0" fontId="74" fillId="19" borderId="183" xfId="0" applyFont="1" applyFill="1" applyBorder="1" applyAlignment="1">
      <alignment horizontal="center" vertical="center"/>
    </xf>
    <xf numFmtId="0" fontId="2" fillId="0" borderId="187" xfId="0" applyFont="1" applyBorder="1"/>
    <xf numFmtId="49" fontId="23" fillId="0" borderId="108" xfId="95" applyNumberFormat="1" applyFont="1" applyBorder="1" applyAlignment="1">
      <alignment horizontal="left" vertical="center" wrapText="1"/>
    </xf>
    <xf numFmtId="49" fontId="23" fillId="0" borderId="13" xfId="95" applyNumberFormat="1" applyFont="1" applyBorder="1" applyAlignment="1">
      <alignment horizontal="left" vertical="center" wrapText="1"/>
    </xf>
    <xf numFmtId="49" fontId="23" fillId="0" borderId="93" xfId="95" applyNumberFormat="1" applyFont="1" applyBorder="1" applyAlignment="1">
      <alignment horizontal="left" vertical="center" wrapText="1"/>
    </xf>
    <xf numFmtId="0" fontId="23" fillId="0" borderId="108" xfId="95" applyFont="1" applyBorder="1" applyAlignment="1">
      <alignment horizontal="left" vertical="center" wrapText="1"/>
    </xf>
    <xf numFmtId="0" fontId="23" fillId="0" borderId="93" xfId="95" applyFont="1" applyBorder="1" applyAlignment="1">
      <alignment horizontal="left" vertical="center" wrapText="1"/>
    </xf>
    <xf numFmtId="0" fontId="77" fillId="0" borderId="144" xfId="0" applyFont="1" applyBorder="1" applyAlignment="1">
      <alignment horizontal="left" vertical="center"/>
    </xf>
    <xf numFmtId="0" fontId="2" fillId="0" borderId="189" xfId="0" applyFont="1" applyBorder="1"/>
    <xf numFmtId="0" fontId="76" fillId="22" borderId="144" xfId="0" applyFont="1" applyFill="1" applyBorder="1" applyAlignment="1">
      <alignment horizontal="left" vertical="center"/>
    </xf>
    <xf numFmtId="0" fontId="2" fillId="0" borderId="188" xfId="0" applyFont="1" applyBorder="1"/>
    <xf numFmtId="0" fontId="76" fillId="22" borderId="144" xfId="0" applyFont="1" applyFill="1" applyBorder="1" applyAlignment="1">
      <alignment horizontal="center" vertical="center"/>
    </xf>
    <xf numFmtId="0" fontId="62" fillId="0" borderId="0" xfId="0" applyFont="1" applyAlignment="1">
      <alignment horizontal="center" vertical="center" wrapText="1"/>
    </xf>
    <xf numFmtId="0" fontId="2" fillId="0" borderId="0" xfId="0" applyFont="1"/>
    <xf numFmtId="186" fontId="67" fillId="0" borderId="0" xfId="0" applyNumberFormat="1" applyFont="1" applyAlignment="1">
      <alignment horizontal="center" vertical="center"/>
    </xf>
    <xf numFmtId="0" fontId="78" fillId="19" borderId="180" xfId="0" applyFont="1" applyFill="1" applyBorder="1" applyAlignment="1">
      <alignment horizontal="center" vertical="center"/>
    </xf>
    <xf numFmtId="0" fontId="2" fillId="0" borderId="181" xfId="0" applyFont="1" applyBorder="1"/>
    <xf numFmtId="0" fontId="2" fillId="0" borderId="184" xfId="0" applyFont="1" applyBorder="1"/>
    <xf numFmtId="0" fontId="2" fillId="0" borderId="185" xfId="0" applyFont="1" applyBorder="1"/>
    <xf numFmtId="164" fontId="67" fillId="19" borderId="181" xfId="0" applyNumberFormat="1" applyFont="1" applyFill="1" applyBorder="1" applyAlignment="1">
      <alignment horizontal="center" vertical="center"/>
    </xf>
    <xf numFmtId="0" fontId="74" fillId="19" borderId="181" xfId="0" applyFont="1" applyFill="1" applyBorder="1" applyAlignment="1">
      <alignment horizontal="center" vertical="center"/>
    </xf>
    <xf numFmtId="165" fontId="23" fillId="7" borderId="21" xfId="95" applyNumberFormat="1" applyFont="1" applyFill="1" applyBorder="1" applyAlignment="1" applyProtection="1">
      <alignment horizontal="center" vertical="center"/>
      <protection locked="0"/>
    </xf>
    <xf numFmtId="165" fontId="23" fillId="7" borderId="22" xfId="95" applyNumberFormat="1" applyFont="1" applyFill="1" applyBorder="1" applyAlignment="1" applyProtection="1">
      <alignment horizontal="center" vertical="center"/>
      <protection locked="0"/>
    </xf>
  </cellXfs>
  <cellStyles count="236">
    <cellStyle name="Excel Built-in Normal" xfId="23" xr:uid="{00000000-0005-0000-0000-000000000000}"/>
    <cellStyle name="Heading" xfId="207" xr:uid="{00000000-0005-0000-0000-000001000000}"/>
    <cellStyle name="Heading1" xfId="208" xr:uid="{00000000-0005-0000-0000-000002000000}"/>
    <cellStyle name="Lien hypertexte" xfId="231" builtinId="8"/>
    <cellStyle name="Lien hypertexte 2" xfId="3" xr:uid="{00000000-0005-0000-0000-000004000000}"/>
    <cellStyle name="Lien hypertexte 3" xfId="5" xr:uid="{00000000-0005-0000-0000-000005000000}"/>
    <cellStyle name="Lien hypertexte 4" xfId="178" xr:uid="{00000000-0005-0000-0000-000006000000}"/>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Lien hypertexte visité" xfId="20" builtinId="9" hidden="1"/>
    <cellStyle name="Lien hypertexte visité" xfId="21" builtinId="9" hidden="1"/>
    <cellStyle name="Lien hypertexte visité" xfId="22" builtinId="9" hidden="1"/>
    <cellStyle name="Lien hypertexte visité" xfId="24" builtinId="9" hidden="1"/>
    <cellStyle name="Lien hypertexte visité" xfId="25" builtinId="9" hidden="1"/>
    <cellStyle name="Lien hypertexte visité" xfId="26" builtinId="9" hidden="1"/>
    <cellStyle name="Lien hypertexte visité" xfId="27" builtinId="9" hidden="1"/>
    <cellStyle name="Lien hypertexte visité" xfId="28" builtinId="9" hidden="1"/>
    <cellStyle name="Lien hypertexte visité" xfId="29" builtinId="9" hidden="1"/>
    <cellStyle name="Lien hypertexte visité" xfId="30" builtinId="9" hidden="1"/>
    <cellStyle name="Lien hypertexte visité" xfId="31" builtinId="9" hidden="1"/>
    <cellStyle name="Lien hypertexte visité" xfId="32" builtinId="9" hidden="1"/>
    <cellStyle name="Lien hypertexte visité" xfId="35" builtinId="9" hidden="1"/>
    <cellStyle name="Lien hypertexte visité" xfId="36" builtinId="9" hidden="1"/>
    <cellStyle name="Lien hypertexte visité" xfId="37" builtinId="9" hidden="1"/>
    <cellStyle name="Lien hypertexte visité" xfId="38" builtinId="9" hidden="1"/>
    <cellStyle name="Lien hypertexte visité" xfId="39" builtinId="9" hidden="1"/>
    <cellStyle name="Lien hypertexte visité" xfId="40" builtinId="9" hidden="1"/>
    <cellStyle name="Lien hypertexte visité" xfId="41" builtinId="9" hidden="1"/>
    <cellStyle name="Lien hypertexte visité" xfId="42" builtinId="9" hidden="1"/>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Lien hypertexte visité" xfId="51" builtinId="9" hidden="1"/>
    <cellStyle name="Lien hypertexte visité" xfId="52" builtinId="9" hidden="1"/>
    <cellStyle name="Lien hypertexte visité" xfId="53" builtinId="9" hidden="1"/>
    <cellStyle name="Lien hypertexte visité" xfId="54" builtinId="9" hidden="1"/>
    <cellStyle name="Lien hypertexte visité" xfId="55" builtinId="9" hidden="1"/>
    <cellStyle name="Lien hypertexte visité" xfId="56" builtinId="9" hidden="1"/>
    <cellStyle name="Lien hypertexte visité" xfId="57" builtinId="9" hidden="1"/>
    <cellStyle name="Lien hypertexte visité" xfId="58" builtinId="9" hidden="1"/>
    <cellStyle name="Lien hypertexte visité" xfId="59" builtinId="9" hidden="1"/>
    <cellStyle name="Lien hypertexte visité" xfId="60" builtinId="9" hidden="1"/>
    <cellStyle name="Lien hypertexte visité" xfId="61" builtinId="9" hidden="1"/>
    <cellStyle name="Lien hypertexte visité" xfId="62" builtinId="9" hidden="1"/>
    <cellStyle name="Lien hypertexte visité" xfId="63" builtinId="9" hidden="1"/>
    <cellStyle name="Lien hypertexte visité" xfId="64" builtinId="9" hidden="1"/>
    <cellStyle name="Lien hypertexte visité" xfId="65" builtinId="9" hidden="1"/>
    <cellStyle name="Lien hypertexte visité" xfId="66" builtinId="9" hidden="1"/>
    <cellStyle name="Lien hypertexte visité" xfId="67" builtinId="9" hidden="1"/>
    <cellStyle name="Lien hypertexte visité" xfId="68" builtinId="9" hidden="1"/>
    <cellStyle name="Lien hypertexte visité" xfId="69" builtinId="9" hidden="1"/>
    <cellStyle name="Lien hypertexte visité" xfId="70" builtinId="9" hidden="1"/>
    <cellStyle name="Lien hypertexte visité" xfId="71" builtinId="9" hidden="1"/>
    <cellStyle name="Lien hypertexte visité" xfId="72" builtinId="9" hidden="1"/>
    <cellStyle name="Lien hypertexte visité" xfId="73" builtinId="9" hidden="1"/>
    <cellStyle name="Lien hypertexte visité" xfId="74" builtinId="9" hidden="1"/>
    <cellStyle name="Lien hypertexte visité" xfId="75" builtinId="9" hidden="1"/>
    <cellStyle name="Lien hypertexte visité" xfId="76" builtinId="9" hidden="1"/>
    <cellStyle name="Lien hypertexte visité" xfId="77" builtinId="9" hidden="1"/>
    <cellStyle name="Lien hypertexte visité" xfId="78" builtinId="9" hidden="1"/>
    <cellStyle name="Lien hypertexte visité" xfId="79" builtinId="9" hidden="1"/>
    <cellStyle name="Lien hypertexte visité" xfId="80" builtinId="9" hidden="1"/>
    <cellStyle name="Lien hypertexte visité" xfId="81" builtinId="9" hidden="1"/>
    <cellStyle name="Lien hypertexte visité" xfId="82" builtinId="9" hidden="1"/>
    <cellStyle name="Lien hypertexte visité" xfId="83" builtinId="9" hidden="1"/>
    <cellStyle name="Lien hypertexte visité" xfId="84" builtinId="9" hidden="1"/>
    <cellStyle name="Lien hypertexte visité" xfId="85" builtinId="9" hidden="1"/>
    <cellStyle name="Lien hypertexte visité" xfId="86" builtinId="9" hidden="1"/>
    <cellStyle name="Lien hypertexte visité" xfId="87" builtinId="9" hidden="1"/>
    <cellStyle name="Lien hypertexte visité" xfId="88" builtinId="9" hidden="1"/>
    <cellStyle name="Lien hypertexte visité" xfId="89" builtinId="9" hidden="1"/>
    <cellStyle name="Lien hypertexte visité" xfId="90" builtinId="9" hidden="1"/>
    <cellStyle name="Lien hypertexte visité" xfId="91" builtinId="9" hidden="1"/>
    <cellStyle name="Lien hypertexte visité" xfId="92" builtinId="9" hidden="1"/>
    <cellStyle name="Lien hypertexte visité" xfId="93" builtinId="9" hidden="1"/>
    <cellStyle name="Lien hypertexte visité" xfId="94" builtinId="9" hidden="1"/>
    <cellStyle name="Lien hypertexte visité" xfId="97" builtinId="9" hidden="1"/>
    <cellStyle name="Lien hypertexte visité" xfId="98" builtinId="9" hidden="1"/>
    <cellStyle name="Lien hypertexte visité" xfId="99" builtinId="9" hidden="1"/>
    <cellStyle name="Lien hypertexte visité" xfId="100" builtinId="9" hidden="1"/>
    <cellStyle name="Lien hypertexte visité" xfId="101" builtinId="9" hidden="1"/>
    <cellStyle name="Lien hypertexte visité" xfId="102" builtinId="9" hidden="1"/>
    <cellStyle name="Lien hypertexte visité" xfId="103" builtinId="9" hidden="1"/>
    <cellStyle name="Lien hypertexte visité" xfId="104" builtinId="9" hidden="1"/>
    <cellStyle name="Lien hypertexte visité" xfId="105" builtinId="9" hidden="1"/>
    <cellStyle name="Lien hypertexte visité" xfId="106" builtinId="9" hidden="1"/>
    <cellStyle name="Lien hypertexte visité" xfId="107" builtinId="9" hidden="1"/>
    <cellStyle name="Lien hypertexte visité" xfId="108" builtinId="9" hidden="1"/>
    <cellStyle name="Lien hypertexte visité" xfId="109" builtinId="9" hidden="1"/>
    <cellStyle name="Lien hypertexte visité" xfId="110" builtinId="9" hidden="1"/>
    <cellStyle name="Lien hypertexte visité" xfId="111" builtinId="9" hidden="1"/>
    <cellStyle name="Lien hypertexte visité" xfId="112" builtinId="9" hidden="1"/>
    <cellStyle name="Lien hypertexte visité" xfId="113" builtinId="9" hidden="1"/>
    <cellStyle name="Lien hypertexte visité" xfId="114" builtinId="9" hidden="1"/>
    <cellStyle name="Lien hypertexte visité" xfId="115" builtinId="9" hidden="1"/>
    <cellStyle name="Lien hypertexte visité" xfId="116" builtinId="9" hidden="1"/>
    <cellStyle name="Lien hypertexte visité" xfId="117" builtinId="9" hidden="1"/>
    <cellStyle name="Lien hypertexte visité" xfId="118" builtinId="9" hidden="1"/>
    <cellStyle name="Lien hypertexte visité" xfId="121" builtinId="9" hidden="1"/>
    <cellStyle name="Lien hypertexte visité" xfId="122" builtinId="9" hidden="1"/>
    <cellStyle name="Lien hypertexte visité" xfId="123" builtinId="9" hidden="1"/>
    <cellStyle name="Lien hypertexte visité" xfId="124" builtinId="9" hidden="1"/>
    <cellStyle name="Lien hypertexte visité" xfId="125" builtinId="9" hidden="1"/>
    <cellStyle name="Lien hypertexte visité" xfId="126" builtinId="9" hidden="1"/>
    <cellStyle name="Lien hypertexte visité" xfId="127" builtinId="9" hidden="1"/>
    <cellStyle name="Lien hypertexte visité" xfId="128"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Milliers" xfId="233" builtinId="3"/>
    <cellStyle name="Monétaire" xfId="232" builtinId="4"/>
    <cellStyle name="Monétaire 2" xfId="2" xr:uid="{00000000-0005-0000-0000-0000DC000000}"/>
    <cellStyle name="Monétaire 2 2" xfId="34" xr:uid="{00000000-0005-0000-0000-0000DD000000}"/>
    <cellStyle name="Monétaire 2 2 2" xfId="96" xr:uid="{00000000-0005-0000-0000-0000DE000000}"/>
    <cellStyle name="Monétaire 2 3" xfId="119" xr:uid="{00000000-0005-0000-0000-0000DF000000}"/>
    <cellStyle name="Normal" xfId="0" builtinId="0"/>
    <cellStyle name="Normal 2" xfId="1" xr:uid="{00000000-0005-0000-0000-0000E1000000}"/>
    <cellStyle name="Normal 2 2" xfId="33" xr:uid="{00000000-0005-0000-0000-0000E2000000}"/>
    <cellStyle name="Normal 2 2 2" xfId="95" xr:uid="{00000000-0005-0000-0000-0000E3000000}"/>
    <cellStyle name="Normal 2 2 2 2" xfId="234" xr:uid="{00000000-0005-0000-0000-0000E4000000}"/>
    <cellStyle name="Normal 2 3" xfId="120" xr:uid="{00000000-0005-0000-0000-0000E5000000}"/>
    <cellStyle name="Normal 3" xfId="4" xr:uid="{00000000-0005-0000-0000-0000E6000000}"/>
    <cellStyle name="Normal 4" xfId="6" xr:uid="{00000000-0005-0000-0000-0000E7000000}"/>
    <cellStyle name="Normal 5" xfId="209" xr:uid="{00000000-0005-0000-0000-0000E8000000}"/>
    <cellStyle name="Normal 6" xfId="235" xr:uid="{00000000-0005-0000-0000-0000E9000000}"/>
    <cellStyle name="Result" xfId="210" xr:uid="{00000000-0005-0000-0000-0000EA000000}"/>
    <cellStyle name="Result2" xfId="211" xr:uid="{00000000-0005-0000-0000-0000EB000000}"/>
  </cellStyles>
  <dxfs count="104">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
      <fill>
        <patternFill patternType="solid">
          <fgColor rgb="FF92CDDC"/>
          <bgColor rgb="FF92CDDC"/>
        </patternFill>
      </fill>
    </dxf>
    <dxf>
      <fill>
        <patternFill patternType="solid">
          <fgColor rgb="FFD8D8D8"/>
          <bgColor rgb="FFD8D8D8"/>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D8D8D8"/>
          <bgColor rgb="FFD8D8D8"/>
        </patternFill>
      </fill>
    </dxf>
    <dxf>
      <fill>
        <patternFill patternType="solid">
          <fgColor rgb="FF92CDDC"/>
          <bgColor rgb="FF92CDDC"/>
        </patternFill>
      </fill>
    </dxf>
    <dxf>
      <fill>
        <patternFill patternType="solid">
          <fgColor rgb="FF92CDDC"/>
          <bgColor rgb="FF92CDDC"/>
        </patternFill>
      </fill>
    </dxf>
  </dxfs>
  <tableStyles count="0" defaultTableStyle="TableStyleMedium9" defaultPivotStyle="PivotStyleMedium4"/>
  <colors>
    <mruColors>
      <color rgb="FF9966FF"/>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9.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0</xdr:col>
      <xdr:colOff>323850</xdr:colOff>
      <xdr:row>30</xdr:row>
      <xdr:rowOff>142875</xdr:rowOff>
    </xdr:from>
    <xdr:to>
      <xdr:col>1</xdr:col>
      <xdr:colOff>438150</xdr:colOff>
      <xdr:row>30</xdr:row>
      <xdr:rowOff>581025</xdr:rowOff>
    </xdr:to>
    <xdr:pic>
      <xdr:nvPicPr>
        <xdr:cNvPr id="2" name="Image 2">
          <a:extLst>
            <a:ext uri="{FF2B5EF4-FFF2-40B4-BE49-F238E27FC236}">
              <a16:creationId xmlns:a16="http://schemas.microsoft.com/office/drawing/2014/main" id="{71025CAF-F19F-8786-3168-4D0F5E1A8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9915525"/>
          <a:ext cx="10287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428625</xdr:colOff>
      <xdr:row>30</xdr:row>
      <xdr:rowOff>133350</xdr:rowOff>
    </xdr:from>
    <xdr:to>
      <xdr:col>3</xdr:col>
      <xdr:colOff>314325</xdr:colOff>
      <xdr:row>30</xdr:row>
      <xdr:rowOff>619125</xdr:rowOff>
    </xdr:to>
    <xdr:pic>
      <xdr:nvPicPr>
        <xdr:cNvPr id="3" name="Image 2">
          <a:extLst>
            <a:ext uri="{FF2B5EF4-FFF2-40B4-BE49-F238E27FC236}">
              <a16:creationId xmlns:a16="http://schemas.microsoft.com/office/drawing/2014/main" id="{2230D91F-90A5-15E7-1FBC-F73E2E6F503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57425" y="9906000"/>
          <a:ext cx="8001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609600</xdr:colOff>
      <xdr:row>30</xdr:row>
      <xdr:rowOff>95250</xdr:rowOff>
    </xdr:from>
    <xdr:to>
      <xdr:col>6</xdr:col>
      <xdr:colOff>38100</xdr:colOff>
      <xdr:row>30</xdr:row>
      <xdr:rowOff>542925</xdr:rowOff>
    </xdr:to>
    <xdr:pic>
      <xdr:nvPicPr>
        <xdr:cNvPr id="4" name="Image 3">
          <a:extLst>
            <a:ext uri="{FF2B5EF4-FFF2-40B4-BE49-F238E27FC236}">
              <a16:creationId xmlns:a16="http://schemas.microsoft.com/office/drawing/2014/main" id="{43B6FE17-CDBF-6393-F23D-97981A95C5F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67200" y="9867900"/>
          <a:ext cx="12573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152400</xdr:colOff>
      <xdr:row>30</xdr:row>
      <xdr:rowOff>133350</xdr:rowOff>
    </xdr:from>
    <xdr:to>
      <xdr:col>8</xdr:col>
      <xdr:colOff>542925</xdr:colOff>
      <xdr:row>30</xdr:row>
      <xdr:rowOff>571500</xdr:rowOff>
    </xdr:to>
    <xdr:pic>
      <xdr:nvPicPr>
        <xdr:cNvPr id="5" name="Image 4">
          <a:extLst>
            <a:ext uri="{FF2B5EF4-FFF2-40B4-BE49-F238E27FC236}">
              <a16:creationId xmlns:a16="http://schemas.microsoft.com/office/drawing/2014/main" id="{06016EA3-664F-38E5-0C24-42503E61E80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53200" y="9906000"/>
          <a:ext cx="13049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673100</xdr:colOff>
      <xdr:row>32</xdr:row>
      <xdr:rowOff>139700</xdr:rowOff>
    </xdr:from>
    <xdr:to>
      <xdr:col>6</xdr:col>
      <xdr:colOff>171450</xdr:colOff>
      <xdr:row>32</xdr:row>
      <xdr:rowOff>590550</xdr:rowOff>
    </xdr:to>
    <xdr:pic>
      <xdr:nvPicPr>
        <xdr:cNvPr id="6" name="Image 1">
          <a:extLst>
            <a:ext uri="{FF2B5EF4-FFF2-40B4-BE49-F238E27FC236}">
              <a16:creationId xmlns:a16="http://schemas.microsoft.com/office/drawing/2014/main" id="{D30270F9-A0FC-4C94-2B30-E0988E8A34C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16425" y="10912475"/>
          <a:ext cx="13271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32</xdr:row>
      <xdr:rowOff>38100</xdr:rowOff>
    </xdr:from>
    <xdr:to>
      <xdr:col>1</xdr:col>
      <xdr:colOff>590550</xdr:colOff>
      <xdr:row>32</xdr:row>
      <xdr:rowOff>619125</xdr:rowOff>
    </xdr:to>
    <xdr:pic>
      <xdr:nvPicPr>
        <xdr:cNvPr id="7" name="Image 1">
          <a:extLst>
            <a:ext uri="{FF2B5EF4-FFF2-40B4-BE49-F238E27FC236}">
              <a16:creationId xmlns:a16="http://schemas.microsoft.com/office/drawing/2014/main" id="{F5719F7D-E401-986B-C26F-8F74BED8223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7175" y="10810875"/>
          <a:ext cx="1247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32</xdr:row>
      <xdr:rowOff>219075</xdr:rowOff>
    </xdr:from>
    <xdr:to>
      <xdr:col>8</xdr:col>
      <xdr:colOff>666750</xdr:colOff>
      <xdr:row>32</xdr:row>
      <xdr:rowOff>695325</xdr:rowOff>
    </xdr:to>
    <xdr:pic>
      <xdr:nvPicPr>
        <xdr:cNvPr id="8" name="Image 7">
          <a:extLst>
            <a:ext uri="{FF2B5EF4-FFF2-40B4-BE49-F238E27FC236}">
              <a16:creationId xmlns:a16="http://schemas.microsoft.com/office/drawing/2014/main" id="{C2A16FDF-3FC5-B216-2BB6-3C90629319E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11414" b="-4657"/>
        <a:stretch>
          <a:fillRect/>
        </a:stretch>
      </xdr:blipFill>
      <xdr:spPr bwMode="auto">
        <a:xfrm>
          <a:off x="6515100" y="10991850"/>
          <a:ext cx="15525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685800</xdr:colOff>
      <xdr:row>34</xdr:row>
      <xdr:rowOff>25400</xdr:rowOff>
    </xdr:from>
    <xdr:to>
      <xdr:col>3</xdr:col>
      <xdr:colOff>341910</xdr:colOff>
      <xdr:row>34</xdr:row>
      <xdr:rowOff>671731</xdr:rowOff>
    </xdr:to>
    <xdr:sp macro="" textlink="">
      <xdr:nvSpPr>
        <xdr:cNvPr id="10" name="ZoneTexte 3">
          <a:extLst>
            <a:ext uri="{FF2B5EF4-FFF2-40B4-BE49-F238E27FC236}">
              <a16:creationId xmlns:a16="http://schemas.microsoft.com/office/drawing/2014/main" id="{35DA0AC5-D7A4-A944-3547-6039C2B2582D}"/>
            </a:ext>
          </a:extLst>
        </xdr:cNvPr>
        <xdr:cNvSpPr txBox="1"/>
      </xdr:nvSpPr>
      <xdr:spPr>
        <a:xfrm>
          <a:off x="685800" y="11709400"/>
          <a:ext cx="2208810" cy="646331"/>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r-FR">
              <a:latin typeface="Bradley Hand" pitchFamily="2" charset="77"/>
            </a:rPr>
            <a:t>Magali Anghelone</a:t>
          </a:r>
        </a:p>
        <a:p>
          <a:r>
            <a:rPr lang="fr-FR"/>
            <a:t>Présidente</a:t>
          </a:r>
        </a:p>
      </xdr:txBody>
    </xdr:sp>
    <xdr:clientData/>
  </xdr:twoCellAnchor>
  <xdr:twoCellAnchor editAs="oneCell">
    <xdr:from>
      <xdr:col>2</xdr:col>
      <xdr:colOff>120650</xdr:colOff>
      <xdr:row>32</xdr:row>
      <xdr:rowOff>82550</xdr:rowOff>
    </xdr:from>
    <xdr:to>
      <xdr:col>3</xdr:col>
      <xdr:colOff>787526</xdr:colOff>
      <xdr:row>32</xdr:row>
      <xdr:rowOff>717600</xdr:rowOff>
    </xdr:to>
    <xdr:pic>
      <xdr:nvPicPr>
        <xdr:cNvPr id="11" name="Image 10">
          <a:extLst>
            <a:ext uri="{FF2B5EF4-FFF2-40B4-BE49-F238E27FC236}">
              <a16:creationId xmlns:a16="http://schemas.microsoft.com/office/drawing/2014/main" id="{4A1B9A37-838F-38D0-1C4E-433223C3BAFC}"/>
            </a:ext>
          </a:extLst>
        </xdr:cNvPr>
        <xdr:cNvPicPr>
          <a:picLocks noChangeAspect="1"/>
        </xdr:cNvPicPr>
      </xdr:nvPicPr>
      <xdr:blipFill>
        <a:blip xmlns:r="http://schemas.openxmlformats.org/officeDocument/2006/relationships" r:embed="rId8"/>
        <a:stretch>
          <a:fillRect/>
        </a:stretch>
      </xdr:blipFill>
      <xdr:spPr>
        <a:xfrm>
          <a:off x="1962150" y="10877550"/>
          <a:ext cx="1587626" cy="635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2086898</xdr:colOff>
      <xdr:row>1</xdr:row>
      <xdr:rowOff>12327</xdr:rowOff>
    </xdr:from>
    <xdr:to>
      <xdr:col>0</xdr:col>
      <xdr:colOff>3533799</xdr:colOff>
      <xdr:row>5</xdr:row>
      <xdr:rowOff>106509</xdr:rowOff>
    </xdr:to>
    <xdr:pic>
      <xdr:nvPicPr>
        <xdr:cNvPr id="2" name="Image 1" descr="image panier legumes.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019" t="4124" r="11583" b="3608"/>
        <a:stretch>
          <a:fillRect/>
        </a:stretch>
      </xdr:blipFill>
      <xdr:spPr>
        <a:xfrm>
          <a:off x="956598" y="177427"/>
          <a:ext cx="371" cy="738072"/>
        </a:xfrm>
        <a:prstGeom prst="rect">
          <a:avLst/>
        </a:prstGeom>
      </xdr:spPr>
    </xdr:pic>
    <xdr:clientData/>
  </xdr:twoCellAnchor>
  <xdr:oneCellAnchor>
    <xdr:from>
      <xdr:col>0</xdr:col>
      <xdr:colOff>155181</xdr:colOff>
      <xdr:row>1</xdr:row>
      <xdr:rowOff>195747</xdr:rowOff>
    </xdr:from>
    <xdr:ext cx="1871050" cy="646331"/>
    <xdr:sp macro="" textlink="">
      <xdr:nvSpPr>
        <xdr:cNvPr id="3" name="Rectangle 2">
          <a:extLst>
            <a:ext uri="{FF2B5EF4-FFF2-40B4-BE49-F238E27FC236}">
              <a16:creationId xmlns:a16="http://schemas.microsoft.com/office/drawing/2014/main" id="{00000000-0008-0000-0200-000003000000}"/>
            </a:ext>
          </a:extLst>
        </xdr:cNvPr>
        <xdr:cNvSpPr/>
      </xdr:nvSpPr>
      <xdr:spPr>
        <a:xfrm>
          <a:off x="155181" y="335447"/>
          <a:ext cx="1871050" cy="646331"/>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Légumes</a:t>
          </a:r>
        </a:p>
      </xdr:txBody>
    </xdr:sp>
    <xdr:clientData/>
  </xdr:oneCellAnchor>
  <xdr:twoCellAnchor editAs="oneCell">
    <xdr:from>
      <xdr:col>0</xdr:col>
      <xdr:colOff>2086898</xdr:colOff>
      <xdr:row>1</xdr:row>
      <xdr:rowOff>12327</xdr:rowOff>
    </xdr:from>
    <xdr:to>
      <xdr:col>0</xdr:col>
      <xdr:colOff>3533799</xdr:colOff>
      <xdr:row>5</xdr:row>
      <xdr:rowOff>107144</xdr:rowOff>
    </xdr:to>
    <xdr:pic>
      <xdr:nvPicPr>
        <xdr:cNvPr id="4" name="Image 3" descr="image panier legumes.pn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019" t="4124" r="11583" b="3608"/>
        <a:stretch>
          <a:fillRect/>
        </a:stretch>
      </xdr:blipFill>
      <xdr:spPr>
        <a:xfrm>
          <a:off x="956598" y="177427"/>
          <a:ext cx="371" cy="734897"/>
        </a:xfrm>
        <a:prstGeom prst="rect">
          <a:avLst/>
        </a:prstGeom>
      </xdr:spPr>
    </xdr:pic>
    <xdr:clientData/>
  </xdr:twoCellAnchor>
  <xdr:oneCellAnchor>
    <xdr:from>
      <xdr:col>0</xdr:col>
      <xdr:colOff>155181</xdr:colOff>
      <xdr:row>1</xdr:row>
      <xdr:rowOff>195747</xdr:rowOff>
    </xdr:from>
    <xdr:ext cx="1871050" cy="646331"/>
    <xdr:sp macro="" textlink="">
      <xdr:nvSpPr>
        <xdr:cNvPr id="5" name="Rectangle 4">
          <a:extLst>
            <a:ext uri="{FF2B5EF4-FFF2-40B4-BE49-F238E27FC236}">
              <a16:creationId xmlns:a16="http://schemas.microsoft.com/office/drawing/2014/main" id="{00000000-0008-0000-0200-000005000000}"/>
            </a:ext>
          </a:extLst>
        </xdr:cNvPr>
        <xdr:cNvSpPr/>
      </xdr:nvSpPr>
      <xdr:spPr>
        <a:xfrm>
          <a:off x="155181" y="335447"/>
          <a:ext cx="1871050" cy="646331"/>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Légumes</a:t>
          </a:r>
        </a:p>
      </xdr:txBody>
    </xdr:sp>
    <xdr:clientData/>
  </xdr:oneCellAnchor>
  <xdr:oneCellAnchor>
    <xdr:from>
      <xdr:col>0</xdr:col>
      <xdr:colOff>142875</xdr:colOff>
      <xdr:row>1</xdr:row>
      <xdr:rowOff>190500</xdr:rowOff>
    </xdr:from>
    <xdr:ext cx="1876425" cy="647700"/>
    <xdr:sp macro="" textlink="">
      <xdr:nvSpPr>
        <xdr:cNvPr id="6" name="Shape 3">
          <a:extLst>
            <a:ext uri="{FF2B5EF4-FFF2-40B4-BE49-F238E27FC236}">
              <a16:creationId xmlns:a16="http://schemas.microsoft.com/office/drawing/2014/main" id="{0D40C20B-6BA2-40CF-988E-B89D5B478788}"/>
            </a:ext>
          </a:extLst>
        </xdr:cNvPr>
        <xdr:cNvSpPr/>
      </xdr:nvSpPr>
      <xdr:spPr>
        <a:xfrm>
          <a:off x="142875" y="349250"/>
          <a:ext cx="1876425" cy="6477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1400"/>
        </a:p>
      </xdr:txBody>
    </xdr:sp>
    <xdr:clientData fLocksWithSheet="0"/>
  </xdr:oneCellAnchor>
  <xdr:twoCellAnchor editAs="oneCell">
    <xdr:from>
      <xdr:col>0</xdr:col>
      <xdr:colOff>2133600</xdr:colOff>
      <xdr:row>0</xdr:row>
      <xdr:rowOff>133350</xdr:rowOff>
    </xdr:from>
    <xdr:to>
      <xdr:col>0</xdr:col>
      <xdr:colOff>3579231</xdr:colOff>
      <xdr:row>5</xdr:row>
      <xdr:rowOff>54215</xdr:rowOff>
    </xdr:to>
    <xdr:pic>
      <xdr:nvPicPr>
        <xdr:cNvPr id="8" name="Image 7" descr="image panier legumes.png">
          <a:extLst>
            <a:ext uri="{FF2B5EF4-FFF2-40B4-BE49-F238E27FC236}">
              <a16:creationId xmlns:a16="http://schemas.microsoft.com/office/drawing/2014/main" id="{EECEB904-6378-4777-B2BB-6576686E2D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019" t="4124" r="11583" b="3608"/>
        <a:stretch>
          <a:fillRect/>
        </a:stretch>
      </xdr:blipFill>
      <xdr:spPr>
        <a:xfrm>
          <a:off x="2133600" y="133350"/>
          <a:ext cx="1445631" cy="1235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1947325</xdr:colOff>
      <xdr:row>1</xdr:row>
      <xdr:rowOff>1</xdr:rowOff>
    </xdr:from>
    <xdr:to>
      <xdr:col>0</xdr:col>
      <xdr:colOff>3732732</xdr:colOff>
      <xdr:row>7</xdr:row>
      <xdr:rowOff>143278</xdr:rowOff>
    </xdr:to>
    <xdr:pic>
      <xdr:nvPicPr>
        <xdr:cNvPr id="2" name="Image 1" descr="panier pommes.jpg">
          <a:extLst>
            <a:ext uri="{FF2B5EF4-FFF2-40B4-BE49-F238E27FC236}">
              <a16:creationId xmlns:a16="http://schemas.microsoft.com/office/drawing/2014/main" id="{C4DB67F4-8789-49B6-869B-4C89241594BF}"/>
            </a:ext>
          </a:extLst>
        </xdr:cNvPr>
        <xdr:cNvPicPr>
          <a:picLocks noChangeAspect="1"/>
        </xdr:cNvPicPr>
      </xdr:nvPicPr>
      <xdr:blipFill>
        <a:blip xmlns:r="http://schemas.openxmlformats.org/officeDocument/2006/relationships" r:embed="rId1"/>
        <a:srcRect l="6667" t="5185" r="8333" b="4444"/>
        <a:stretch>
          <a:fillRect/>
        </a:stretch>
      </xdr:blipFill>
      <xdr:spPr>
        <a:xfrm>
          <a:off x="1947325" y="158751"/>
          <a:ext cx="1785407" cy="1468522"/>
        </a:xfrm>
        <a:prstGeom prst="rect">
          <a:avLst/>
        </a:prstGeom>
      </xdr:spPr>
    </xdr:pic>
    <xdr:clientData/>
  </xdr:twoCellAnchor>
  <xdr:oneCellAnchor>
    <xdr:from>
      <xdr:col>0</xdr:col>
      <xdr:colOff>429849</xdr:colOff>
      <xdr:row>3</xdr:row>
      <xdr:rowOff>56445</xdr:rowOff>
    </xdr:from>
    <xdr:ext cx="1266017" cy="646331"/>
    <xdr:sp macro="" textlink="">
      <xdr:nvSpPr>
        <xdr:cNvPr id="3" name="Rectangle 2">
          <a:extLst>
            <a:ext uri="{FF2B5EF4-FFF2-40B4-BE49-F238E27FC236}">
              <a16:creationId xmlns:a16="http://schemas.microsoft.com/office/drawing/2014/main" id="{0F096601-4369-4B6D-8590-F304F625CC2A}"/>
            </a:ext>
          </a:extLst>
        </xdr:cNvPr>
        <xdr:cNvSpPr/>
      </xdr:nvSpPr>
      <xdr:spPr>
        <a:xfrm>
          <a:off x="429849" y="564445"/>
          <a:ext cx="1266017" cy="646331"/>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Fruits</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2146300</xdr:colOff>
      <xdr:row>0</xdr:row>
      <xdr:rowOff>304800</xdr:rowOff>
    </xdr:from>
    <xdr:to>
      <xdr:col>0</xdr:col>
      <xdr:colOff>3302000</xdr:colOff>
      <xdr:row>3</xdr:row>
      <xdr:rowOff>177800</xdr:rowOff>
    </xdr:to>
    <xdr:pic>
      <xdr:nvPicPr>
        <xdr:cNvPr id="2" name="Image 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100" y="165100"/>
          <a:ext cx="0" cy="495300"/>
        </a:xfrm>
        <a:prstGeom prst="rect">
          <a:avLst/>
        </a:prstGeom>
        <a:noFill/>
        <a:ln>
          <a:noFill/>
        </a:ln>
        <a:effectLst/>
        <a:extLst>
          <a:ext uri="{909E8E84-426E-40dd-AFC4-6F175D3DCCD1}">
            <a14:hiddenFill xmlns=""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 xmlns:a14="http://schemas.microsoft.com/office/drawing/2010/main" w="9525">
              <a:solidFill>
                <a:srgbClr val="808080"/>
              </a:solidFill>
              <a:round/>
              <a:headEnd/>
              <a:tailEnd/>
            </a14:hiddenLine>
          </a:ex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xdr:spPr>
    </xdr:pic>
    <xdr:clientData/>
  </xdr:twoCellAnchor>
  <xdr:oneCellAnchor>
    <xdr:from>
      <xdr:col>0</xdr:col>
      <xdr:colOff>460738</xdr:colOff>
      <xdr:row>1</xdr:row>
      <xdr:rowOff>177800</xdr:rowOff>
    </xdr:from>
    <xdr:ext cx="1203575" cy="646331"/>
    <xdr:sp macro="" textlink="">
      <xdr:nvSpPr>
        <xdr:cNvPr id="3" name="Rectangle 2">
          <a:extLst>
            <a:ext uri="{FF2B5EF4-FFF2-40B4-BE49-F238E27FC236}">
              <a16:creationId xmlns:a16="http://schemas.microsoft.com/office/drawing/2014/main" id="{00000000-0008-0000-0400-000003000000}"/>
            </a:ext>
          </a:extLst>
        </xdr:cNvPr>
        <xdr:cNvSpPr/>
      </xdr:nvSpPr>
      <xdr:spPr>
        <a:xfrm>
          <a:off x="460738" y="330200"/>
          <a:ext cx="1203575" cy="646331"/>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Pains</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778871</xdr:colOff>
      <xdr:row>0</xdr:row>
      <xdr:rowOff>0</xdr:rowOff>
    </xdr:from>
    <xdr:to>
      <xdr:col>0</xdr:col>
      <xdr:colOff>2669691</xdr:colOff>
      <xdr:row>3</xdr:row>
      <xdr:rowOff>142242</xdr:rowOff>
    </xdr:to>
    <xdr:pic>
      <xdr:nvPicPr>
        <xdr:cNvPr id="2" name="Image 1" descr="boite oeufs.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78871" y="0"/>
          <a:ext cx="1890820" cy="1094742"/>
        </a:xfrm>
        <a:prstGeom prst="rect">
          <a:avLst/>
        </a:prstGeom>
      </xdr:spPr>
    </xdr:pic>
    <xdr:clientData/>
  </xdr:twoCellAnchor>
  <xdr:twoCellAnchor>
    <xdr:from>
      <xdr:col>0</xdr:col>
      <xdr:colOff>2653394</xdr:colOff>
      <xdr:row>1</xdr:row>
      <xdr:rowOff>238579</xdr:rowOff>
    </xdr:from>
    <xdr:to>
      <xdr:col>0</xdr:col>
      <xdr:colOff>3551464</xdr:colOff>
      <xdr:row>5</xdr:row>
      <xdr:rowOff>186468</xdr:rowOff>
    </xdr:to>
    <xdr:pic>
      <xdr:nvPicPr>
        <xdr:cNvPr id="3" name="rg_hi" descr="Description : http://t1.gstatic.com/images?q=tbn:ANd9GcS2WcYuts_Dm4ULbsF9ckuktSaE9YWiusjKQB0jnEQaEOzkSl6z">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3394" y="619579"/>
          <a:ext cx="898070" cy="107728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0</xdr:col>
      <xdr:colOff>57016</xdr:colOff>
      <xdr:row>2</xdr:row>
      <xdr:rowOff>167824</xdr:rowOff>
    </xdr:from>
    <xdr:ext cx="1307269" cy="646331"/>
    <xdr:sp macro="" textlink="">
      <xdr:nvSpPr>
        <xdr:cNvPr id="4" name="Rectangle 3">
          <a:extLst>
            <a:ext uri="{FF2B5EF4-FFF2-40B4-BE49-F238E27FC236}">
              <a16:creationId xmlns:a16="http://schemas.microsoft.com/office/drawing/2014/main" id="{00000000-0008-0000-0500-000004000000}"/>
            </a:ext>
          </a:extLst>
        </xdr:cNvPr>
        <xdr:cNvSpPr/>
      </xdr:nvSpPr>
      <xdr:spPr>
        <a:xfrm>
          <a:off x="57016" y="929824"/>
          <a:ext cx="1307269" cy="646331"/>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Oeufs</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2295066</xdr:colOff>
      <xdr:row>0</xdr:row>
      <xdr:rowOff>99786</xdr:rowOff>
    </xdr:from>
    <xdr:to>
      <xdr:col>0</xdr:col>
      <xdr:colOff>3725177</xdr:colOff>
      <xdr:row>5</xdr:row>
      <xdr:rowOff>143581</xdr:rowOff>
    </xdr:to>
    <xdr:pic>
      <xdr:nvPicPr>
        <xdr:cNvPr id="2" name="Image 1" descr="chevre.png">
          <a:extLst>
            <a:ext uri="{FF2B5EF4-FFF2-40B4-BE49-F238E27FC236}">
              <a16:creationId xmlns:a16="http://schemas.microsoft.com/office/drawing/2014/main" id="{290AC001-40B1-4502-8DE4-73BE49C2F94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668"/>
        <a:stretch/>
      </xdr:blipFill>
      <xdr:spPr>
        <a:xfrm>
          <a:off x="2295066" y="99786"/>
          <a:ext cx="1433286" cy="1555549"/>
        </a:xfrm>
        <a:prstGeom prst="rect">
          <a:avLst/>
        </a:prstGeom>
      </xdr:spPr>
    </xdr:pic>
    <xdr:clientData/>
  </xdr:twoCellAnchor>
  <xdr:oneCellAnchor>
    <xdr:from>
      <xdr:col>0</xdr:col>
      <xdr:colOff>42815</xdr:colOff>
      <xdr:row>1</xdr:row>
      <xdr:rowOff>235857</xdr:rowOff>
    </xdr:from>
    <xdr:ext cx="2236703" cy="781111"/>
    <xdr:sp macro="" textlink="">
      <xdr:nvSpPr>
        <xdr:cNvPr id="3" name="Rectangle 2">
          <a:extLst>
            <a:ext uri="{FF2B5EF4-FFF2-40B4-BE49-F238E27FC236}">
              <a16:creationId xmlns:a16="http://schemas.microsoft.com/office/drawing/2014/main" id="{4D361F37-E646-4079-AF09-5867C49C715F}"/>
            </a:ext>
          </a:extLst>
        </xdr:cNvPr>
        <xdr:cNvSpPr/>
      </xdr:nvSpPr>
      <xdr:spPr>
        <a:xfrm>
          <a:off x="42815" y="426357"/>
          <a:ext cx="2236703" cy="781111"/>
        </a:xfrm>
        <a:prstGeom prst="rect">
          <a:avLst/>
        </a:prstGeom>
        <a:noFill/>
      </xdr:spPr>
      <xdr:txBody>
        <a:bodyPr wrap="none" lIns="91440" tIns="45720" rIns="91440" bIns="45720">
          <a:spAutoFit/>
        </a:bodyPr>
        <a:lstStyle/>
        <a:p>
          <a:pPr algn="ctr"/>
          <a:r>
            <a:rPr lang="fr-FR" sz="4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Fromage</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3659048</xdr:colOff>
      <xdr:row>1</xdr:row>
      <xdr:rowOff>172357</xdr:rowOff>
    </xdr:from>
    <xdr:to>
      <xdr:col>0</xdr:col>
      <xdr:colOff>5050246</xdr:colOff>
      <xdr:row>4</xdr:row>
      <xdr:rowOff>286929</xdr:rowOff>
    </xdr:to>
    <xdr:pic>
      <xdr:nvPicPr>
        <xdr:cNvPr id="2" name="Image 1" descr="boeuf.jpg">
          <a:extLst>
            <a:ext uri="{FF2B5EF4-FFF2-40B4-BE49-F238E27FC236}">
              <a16:creationId xmlns:a16="http://schemas.microsoft.com/office/drawing/2014/main" id="{DCC940F6-3DF0-4362-9844-8251D77743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59048" y="553357"/>
          <a:ext cx="1704888" cy="1253581"/>
        </a:xfrm>
        <a:prstGeom prst="rect">
          <a:avLst/>
        </a:prstGeom>
      </xdr:spPr>
    </xdr:pic>
    <xdr:clientData/>
  </xdr:twoCellAnchor>
  <xdr:twoCellAnchor editAs="oneCell">
    <xdr:from>
      <xdr:col>0</xdr:col>
      <xdr:colOff>2403930</xdr:colOff>
      <xdr:row>0</xdr:row>
      <xdr:rowOff>0</xdr:rowOff>
    </xdr:from>
    <xdr:to>
      <xdr:col>0</xdr:col>
      <xdr:colOff>3678736</xdr:colOff>
      <xdr:row>2</xdr:row>
      <xdr:rowOff>374287</xdr:rowOff>
    </xdr:to>
    <xdr:pic>
      <xdr:nvPicPr>
        <xdr:cNvPr id="3" name="Image 2" descr="cochon.png">
          <a:extLst>
            <a:ext uri="{FF2B5EF4-FFF2-40B4-BE49-F238E27FC236}">
              <a16:creationId xmlns:a16="http://schemas.microsoft.com/office/drawing/2014/main" id="{29C5A168-A006-428D-9222-228080B6F91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6112"/>
        <a:stretch/>
      </xdr:blipFill>
      <xdr:spPr>
        <a:xfrm>
          <a:off x="2403930" y="0"/>
          <a:ext cx="1273536" cy="1128667"/>
        </a:xfrm>
        <a:prstGeom prst="rect">
          <a:avLst/>
        </a:prstGeom>
      </xdr:spPr>
    </xdr:pic>
    <xdr:clientData/>
  </xdr:twoCellAnchor>
  <xdr:oneCellAnchor>
    <xdr:from>
      <xdr:col>0</xdr:col>
      <xdr:colOff>408686</xdr:colOff>
      <xdr:row>1</xdr:row>
      <xdr:rowOff>145143</xdr:rowOff>
    </xdr:from>
    <xdr:ext cx="2050186" cy="769441"/>
    <xdr:sp macro="" textlink="">
      <xdr:nvSpPr>
        <xdr:cNvPr id="4" name="Rectangle 3">
          <a:extLst>
            <a:ext uri="{FF2B5EF4-FFF2-40B4-BE49-F238E27FC236}">
              <a16:creationId xmlns:a16="http://schemas.microsoft.com/office/drawing/2014/main" id="{A64A05A2-625E-4188-90E9-CAD4E4A9744B}"/>
            </a:ext>
          </a:extLst>
        </xdr:cNvPr>
        <xdr:cNvSpPr/>
      </xdr:nvSpPr>
      <xdr:spPr>
        <a:xfrm>
          <a:off x="406146" y="524873"/>
          <a:ext cx="2050186" cy="769441"/>
        </a:xfrm>
        <a:prstGeom prst="rect">
          <a:avLst/>
        </a:prstGeom>
        <a:noFill/>
      </xdr:spPr>
      <xdr:txBody>
        <a:bodyPr wrap="none" lIns="91440" tIns="45720" rIns="91440" bIns="45720">
          <a:spAutoFit/>
        </a:bodyPr>
        <a:lstStyle/>
        <a:p>
          <a:pPr algn="ctr"/>
          <a:r>
            <a:rPr lang="fr-FR" sz="4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Viandes</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48624</xdr:colOff>
      <xdr:row>0</xdr:row>
      <xdr:rowOff>326569</xdr:rowOff>
    </xdr:from>
    <xdr:ext cx="1795759" cy="1200329"/>
    <xdr:sp macro="" textlink="">
      <xdr:nvSpPr>
        <xdr:cNvPr id="4" name="Rectangle 3">
          <a:extLst>
            <a:ext uri="{FF2B5EF4-FFF2-40B4-BE49-F238E27FC236}">
              <a16:creationId xmlns:a16="http://schemas.microsoft.com/office/drawing/2014/main" id="{00000000-0008-0000-0800-000004000000}"/>
            </a:ext>
          </a:extLst>
        </xdr:cNvPr>
        <xdr:cNvSpPr/>
      </xdr:nvSpPr>
      <xdr:spPr>
        <a:xfrm>
          <a:off x="48624" y="326569"/>
          <a:ext cx="1795759" cy="1200329"/>
        </a:xfrm>
        <a:prstGeom prst="rect">
          <a:avLst/>
        </a:prstGeom>
        <a:noFill/>
      </xdr:spPr>
      <xdr:txBody>
        <a:bodyPr wrap="none" lIns="91440" tIns="45720" rIns="91440" bIns="45720">
          <a:spAutoFit/>
        </a:bodyPr>
        <a:lstStyle/>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Produits</a:t>
          </a:r>
        </a:p>
        <a:p>
          <a:pPr algn="ctr"/>
          <a:r>
            <a:rPr lang="fr-FR"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Laitiers</a:t>
          </a:r>
        </a:p>
      </xdr:txBody>
    </xdr:sp>
    <xdr:clientData/>
  </xdr:oneCellAnchor>
  <xdr:twoCellAnchor editAs="oneCell">
    <xdr:from>
      <xdr:col>0</xdr:col>
      <xdr:colOff>1632859</xdr:colOff>
      <xdr:row>0</xdr:row>
      <xdr:rowOff>1</xdr:rowOff>
    </xdr:from>
    <xdr:to>
      <xdr:col>2</xdr:col>
      <xdr:colOff>66907</xdr:colOff>
      <xdr:row>5</xdr:row>
      <xdr:rowOff>265794</xdr:rowOff>
    </xdr:to>
    <xdr:pic>
      <xdr:nvPicPr>
        <xdr:cNvPr id="5" name="Image 4" descr="Mas Illins.pn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2859" y="1"/>
          <a:ext cx="2752683" cy="1941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329569</xdr:colOff>
      <xdr:row>1</xdr:row>
      <xdr:rowOff>136253</xdr:rowOff>
    </xdr:from>
    <xdr:ext cx="2208425" cy="781111"/>
    <xdr:sp macro="" textlink="">
      <xdr:nvSpPr>
        <xdr:cNvPr id="2" name="Rectangle 1">
          <a:extLst>
            <a:ext uri="{FF2B5EF4-FFF2-40B4-BE49-F238E27FC236}">
              <a16:creationId xmlns:a16="http://schemas.microsoft.com/office/drawing/2014/main" id="{B6D5C3BA-7726-4B00-B1B2-A508D1CA02DF}"/>
            </a:ext>
          </a:extLst>
        </xdr:cNvPr>
        <xdr:cNvSpPr/>
      </xdr:nvSpPr>
      <xdr:spPr>
        <a:xfrm>
          <a:off x="329569" y="517253"/>
          <a:ext cx="2208425" cy="781111"/>
        </a:xfrm>
        <a:prstGeom prst="rect">
          <a:avLst/>
        </a:prstGeom>
        <a:noFill/>
      </xdr:spPr>
      <xdr:txBody>
        <a:bodyPr wrap="none" lIns="91440" tIns="45720" rIns="91440" bIns="45720">
          <a:spAutoFit/>
        </a:bodyPr>
        <a:lstStyle/>
        <a:p>
          <a:pPr algn="ctr"/>
          <a:r>
            <a:rPr lang="fr-FR" sz="4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Poissons</a:t>
          </a:r>
        </a:p>
      </xdr:txBody>
    </xdr:sp>
    <xdr:clientData/>
  </xdr:oneCellAnchor>
  <xdr:twoCellAnchor editAs="oneCell">
    <xdr:from>
      <xdr:col>0</xdr:col>
      <xdr:colOff>3189514</xdr:colOff>
      <xdr:row>0</xdr:row>
      <xdr:rowOff>206828</xdr:rowOff>
    </xdr:from>
    <xdr:to>
      <xdr:col>0</xdr:col>
      <xdr:colOff>4521604</xdr:colOff>
      <xdr:row>3</xdr:row>
      <xdr:rowOff>143705</xdr:rowOff>
    </xdr:to>
    <xdr:pic>
      <xdr:nvPicPr>
        <xdr:cNvPr id="5" name="Image 4">
          <a:extLst>
            <a:ext uri="{FF2B5EF4-FFF2-40B4-BE49-F238E27FC236}">
              <a16:creationId xmlns:a16="http://schemas.microsoft.com/office/drawing/2014/main" id="{4B43D611-CBFF-35F2-9C02-B0A532D0CDE2}"/>
            </a:ext>
          </a:extLst>
        </xdr:cNvPr>
        <xdr:cNvPicPr>
          <a:picLocks noChangeAspect="1"/>
        </xdr:cNvPicPr>
      </xdr:nvPicPr>
      <xdr:blipFill>
        <a:blip xmlns:r="http://schemas.openxmlformats.org/officeDocument/2006/relationships" r:embed="rId1"/>
        <a:stretch>
          <a:fillRect/>
        </a:stretch>
      </xdr:blipFill>
      <xdr:spPr>
        <a:xfrm>
          <a:off x="3189514" y="206828"/>
          <a:ext cx="1318120" cy="1429128"/>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agrainebiolande@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fermedechalonne@orange.f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showGridLines="0" tabSelected="1" topLeftCell="A16" workbookViewId="0">
      <selection activeCell="A12" sqref="A12:I12"/>
    </sheetView>
  </sheetViews>
  <sheetFormatPr baseColWidth="10" defaultColWidth="0" defaultRowHeight="12.6" zeroHeight="1" x14ac:dyDescent="0.2"/>
  <cols>
    <col min="1" max="3" width="11.1796875" customWidth="1"/>
    <col min="4" max="4" width="12.1796875" customWidth="1"/>
    <col min="5" max="9" width="11.1796875" customWidth="1"/>
    <col min="10" max="10" width="0" hidden="1" customWidth="1"/>
    <col min="11" max="16384" width="11.1796875" hidden="1"/>
  </cols>
  <sheetData>
    <row r="1" spans="1:10" ht="28.5" customHeight="1" x14ac:dyDescent="0.2">
      <c r="A1" s="616" t="s">
        <v>318</v>
      </c>
      <c r="B1" s="616"/>
      <c r="C1" s="616"/>
      <c r="D1" s="616"/>
      <c r="E1" s="616"/>
      <c r="F1" s="616"/>
      <c r="G1" s="616"/>
      <c r="H1" s="616"/>
      <c r="I1" s="616"/>
    </row>
    <row r="2" spans="1:10" ht="17.55" customHeight="1" x14ac:dyDescent="0.2">
      <c r="A2" s="617" t="s">
        <v>319</v>
      </c>
      <c r="B2" s="617"/>
      <c r="C2" s="617"/>
      <c r="D2" s="617"/>
      <c r="E2" s="617"/>
      <c r="F2" s="617"/>
      <c r="G2" s="617"/>
      <c r="H2" s="617"/>
      <c r="I2" s="617"/>
    </row>
    <row r="3" spans="1:10" ht="13.5" customHeight="1" x14ac:dyDescent="0.2">
      <c r="A3" s="618" t="s">
        <v>320</v>
      </c>
      <c r="B3" s="618"/>
      <c r="C3" s="618"/>
      <c r="D3" s="618"/>
      <c r="E3" s="618"/>
      <c r="F3" s="618"/>
      <c r="G3" s="618"/>
      <c r="H3" s="618"/>
      <c r="I3" s="618"/>
    </row>
    <row r="4" spans="1:10" ht="13.5" customHeight="1" x14ac:dyDescent="0.2">
      <c r="A4" s="587"/>
      <c r="B4" s="587"/>
      <c r="C4" s="587"/>
      <c r="D4" s="587"/>
      <c r="E4" s="587"/>
      <c r="F4" s="587"/>
      <c r="G4" s="587"/>
      <c r="H4" s="587"/>
      <c r="I4" s="587"/>
    </row>
    <row r="5" spans="1:10" ht="13.5" customHeight="1" x14ac:dyDescent="0.2">
      <c r="A5" s="619" t="s">
        <v>335</v>
      </c>
      <c r="B5" s="619"/>
      <c r="C5" s="619"/>
      <c r="D5" s="619"/>
      <c r="E5" s="619"/>
      <c r="F5" s="619"/>
      <c r="G5" s="619"/>
      <c r="H5" s="619"/>
      <c r="I5" s="619"/>
    </row>
    <row r="6" spans="1:10" ht="15" x14ac:dyDescent="0.2">
      <c r="D6" s="586"/>
    </row>
    <row r="7" spans="1:10" ht="13.8" x14ac:dyDescent="0.2">
      <c r="A7" s="588" t="s">
        <v>321</v>
      </c>
    </row>
    <row r="8" spans="1:10" ht="87" customHeight="1" x14ac:dyDescent="0.2">
      <c r="A8" s="621" t="s">
        <v>322</v>
      </c>
      <c r="B8" s="621"/>
      <c r="C8" s="621"/>
      <c r="D8" s="621"/>
      <c r="E8" s="621"/>
      <c r="F8" s="621"/>
      <c r="G8" s="621"/>
      <c r="H8" s="621"/>
      <c r="I8" s="621"/>
      <c r="J8" s="589"/>
    </row>
    <row r="9" spans="1:10" ht="32.549999999999997" customHeight="1" x14ac:dyDescent="0.2">
      <c r="A9" s="620" t="s">
        <v>323</v>
      </c>
      <c r="B9" s="620"/>
      <c r="C9" s="620"/>
      <c r="D9" s="620"/>
      <c r="E9" s="620"/>
      <c r="F9" s="620"/>
      <c r="G9" s="620"/>
      <c r="H9" s="620"/>
      <c r="I9" s="620"/>
      <c r="J9" s="590"/>
    </row>
    <row r="10" spans="1:10" ht="39" customHeight="1" x14ac:dyDescent="0.2">
      <c r="A10" s="620" t="s">
        <v>324</v>
      </c>
      <c r="B10" s="620"/>
      <c r="C10" s="620"/>
      <c r="D10" s="620"/>
      <c r="E10" s="620"/>
      <c r="F10" s="620"/>
      <c r="G10" s="620"/>
      <c r="H10" s="620"/>
      <c r="I10" s="620"/>
      <c r="J10" s="590"/>
    </row>
    <row r="11" spans="1:10" ht="28.5" customHeight="1" x14ac:dyDescent="0.2">
      <c r="A11" s="620" t="s">
        <v>325</v>
      </c>
      <c r="B11" s="620"/>
      <c r="C11" s="620"/>
      <c r="D11" s="620"/>
      <c r="E11" s="620"/>
      <c r="F11" s="620"/>
      <c r="G11" s="620"/>
      <c r="H11" s="620"/>
      <c r="I11" s="620"/>
      <c r="J11" s="590"/>
    </row>
    <row r="12" spans="1:10" ht="49.05" customHeight="1" x14ac:dyDescent="0.2">
      <c r="A12" s="620" t="s">
        <v>326</v>
      </c>
      <c r="B12" s="620"/>
      <c r="C12" s="620"/>
      <c r="D12" s="620"/>
      <c r="E12" s="620"/>
      <c r="F12" s="620"/>
      <c r="G12" s="620"/>
      <c r="H12" s="620"/>
      <c r="I12" s="620"/>
    </row>
    <row r="13" spans="1:10" ht="13.05" customHeight="1" x14ac:dyDescent="0.2">
      <c r="A13" s="592"/>
      <c r="B13" s="592"/>
      <c r="C13" s="592"/>
      <c r="D13" s="592"/>
      <c r="E13" s="592"/>
      <c r="F13" s="592"/>
      <c r="G13" s="592"/>
      <c r="H13" s="592"/>
      <c r="I13" s="592"/>
    </row>
    <row r="14" spans="1:10" ht="13.8" x14ac:dyDescent="0.2">
      <c r="A14" s="588" t="s">
        <v>327</v>
      </c>
    </row>
    <row r="15" spans="1:10" ht="28.05" customHeight="1" x14ac:dyDescent="0.2">
      <c r="A15" s="620" t="s">
        <v>328</v>
      </c>
      <c r="B15" s="620"/>
      <c r="C15" s="620"/>
      <c r="D15" s="620"/>
      <c r="E15" s="620"/>
      <c r="F15" s="620"/>
      <c r="G15" s="620"/>
      <c r="H15" s="620"/>
      <c r="I15" s="620"/>
    </row>
    <row r="16" spans="1:10" ht="30" customHeight="1" x14ac:dyDescent="0.2">
      <c r="A16" s="620" t="s">
        <v>329</v>
      </c>
      <c r="B16" s="620"/>
      <c r="C16" s="620"/>
      <c r="D16" s="620"/>
      <c r="E16" s="620"/>
      <c r="F16" s="620"/>
      <c r="G16" s="620"/>
      <c r="H16" s="620"/>
      <c r="I16" s="620"/>
    </row>
    <row r="17" spans="1:9" ht="28.05" customHeight="1" x14ac:dyDescent="0.2">
      <c r="A17" s="620" t="s">
        <v>330</v>
      </c>
      <c r="B17" s="620"/>
      <c r="C17" s="620"/>
      <c r="D17" s="620"/>
      <c r="E17" s="620"/>
      <c r="F17" s="620"/>
      <c r="G17" s="620"/>
      <c r="H17" s="620"/>
      <c r="I17" s="620"/>
    </row>
    <row r="18" spans="1:9" ht="11.55" customHeight="1" x14ac:dyDescent="0.2">
      <c r="A18" s="592"/>
      <c r="B18" s="592"/>
      <c r="C18" s="592"/>
      <c r="D18" s="592"/>
      <c r="E18" s="592"/>
      <c r="F18" s="592"/>
      <c r="G18" s="592"/>
      <c r="H18" s="592"/>
      <c r="I18" s="592"/>
    </row>
    <row r="19" spans="1:9" ht="13.8" x14ac:dyDescent="0.2">
      <c r="A19" s="588" t="s">
        <v>331</v>
      </c>
    </row>
    <row r="20" spans="1:9" ht="44.55" customHeight="1" x14ac:dyDescent="0.2">
      <c r="A20" s="623" t="s">
        <v>332</v>
      </c>
      <c r="B20" s="623"/>
      <c r="C20" s="623"/>
      <c r="D20" s="623"/>
      <c r="E20" s="623"/>
      <c r="F20" s="623"/>
      <c r="G20" s="623"/>
      <c r="H20" s="623"/>
      <c r="I20" s="623"/>
    </row>
    <row r="21" spans="1:9" ht="40.049999999999997" customHeight="1" x14ac:dyDescent="0.2">
      <c r="A21" s="620" t="s">
        <v>336</v>
      </c>
      <c r="B21" s="620"/>
      <c r="C21" s="620"/>
      <c r="D21" s="620"/>
      <c r="E21" s="620"/>
      <c r="F21" s="620"/>
      <c r="G21" s="620"/>
      <c r="H21" s="620"/>
      <c r="I21" s="620"/>
    </row>
    <row r="22" spans="1:9" ht="31.05" customHeight="1" x14ac:dyDescent="0.2">
      <c r="A22" s="620" t="s">
        <v>333</v>
      </c>
      <c r="B22" s="620"/>
      <c r="C22" s="620"/>
      <c r="D22" s="620"/>
      <c r="E22" s="620"/>
      <c r="F22" s="620"/>
      <c r="G22" s="620"/>
      <c r="H22" s="620"/>
      <c r="I22" s="620"/>
    </row>
    <row r="23" spans="1:9" ht="40.5" customHeight="1" x14ac:dyDescent="0.2">
      <c r="A23" s="622" t="s">
        <v>334</v>
      </c>
      <c r="B23" s="622"/>
      <c r="C23" s="622"/>
      <c r="D23" s="622"/>
      <c r="E23" s="622"/>
      <c r="F23" s="622"/>
      <c r="G23" s="622"/>
      <c r="H23" s="622"/>
      <c r="I23" s="622"/>
    </row>
    <row r="24" spans="1:9" ht="27" customHeight="1" x14ac:dyDescent="0.2">
      <c r="A24" s="620" t="s">
        <v>337</v>
      </c>
      <c r="B24" s="620"/>
      <c r="C24" s="620"/>
      <c r="D24" s="620"/>
      <c r="E24" s="620"/>
      <c r="F24" s="620"/>
      <c r="G24" s="620"/>
      <c r="H24" s="620"/>
      <c r="I24" s="620"/>
    </row>
    <row r="25" spans="1:9" x14ac:dyDescent="0.2"/>
    <row r="26" spans="1:9" x14ac:dyDescent="0.2">
      <c r="A26" s="591" t="s">
        <v>338</v>
      </c>
    </row>
    <row r="27" spans="1:9" x14ac:dyDescent="0.2"/>
    <row r="28" spans="1:9" ht="30" customHeight="1" x14ac:dyDescent="0.2">
      <c r="A28" s="596" t="s">
        <v>339</v>
      </c>
      <c r="B28" s="597"/>
      <c r="C28" s="593"/>
      <c r="D28" s="594"/>
      <c r="E28" s="594"/>
      <c r="F28" s="594"/>
      <c r="G28" s="594"/>
      <c r="H28" s="594"/>
      <c r="I28" s="595"/>
    </row>
    <row r="29" spans="1:9" x14ac:dyDescent="0.2"/>
    <row r="30" spans="1:9" x14ac:dyDescent="0.2">
      <c r="A30" s="604" t="s">
        <v>340</v>
      </c>
      <c r="B30" s="605"/>
      <c r="C30" s="604" t="s">
        <v>341</v>
      </c>
      <c r="D30" s="605"/>
      <c r="E30" s="604" t="s">
        <v>347</v>
      </c>
      <c r="F30" s="606"/>
      <c r="G30" s="605"/>
      <c r="H30" s="604" t="s">
        <v>342</v>
      </c>
      <c r="I30" s="605"/>
    </row>
    <row r="31" spans="1:9" ht="65.55" customHeight="1" x14ac:dyDescent="0.2">
      <c r="A31" s="601"/>
      <c r="B31" s="602"/>
      <c r="C31" s="601"/>
      <c r="D31" s="602"/>
      <c r="E31" s="601"/>
      <c r="F31" s="603"/>
      <c r="G31" s="602"/>
      <c r="H31" s="601"/>
      <c r="I31" s="599"/>
    </row>
    <row r="32" spans="1:9" x14ac:dyDescent="0.2">
      <c r="A32" s="604" t="s">
        <v>344</v>
      </c>
      <c r="B32" s="605"/>
      <c r="C32" s="604" t="s">
        <v>348</v>
      </c>
      <c r="D32" s="605"/>
      <c r="E32" s="604" t="s">
        <v>343</v>
      </c>
      <c r="F32" s="606"/>
      <c r="G32" s="605"/>
      <c r="H32" s="604" t="s">
        <v>345</v>
      </c>
      <c r="I32" s="598"/>
    </row>
    <row r="33" spans="1:9" ht="65.55" customHeight="1" x14ac:dyDescent="0.2">
      <c r="A33" s="607"/>
      <c r="B33" s="608"/>
      <c r="C33" s="615"/>
      <c r="D33" s="608"/>
      <c r="E33" s="607"/>
      <c r="F33" s="610"/>
      <c r="G33" s="608"/>
      <c r="H33" s="609" t="s">
        <v>346</v>
      </c>
      <c r="I33" s="600"/>
    </row>
    <row r="34" spans="1:9" x14ac:dyDescent="0.2">
      <c r="A34" s="604" t="s">
        <v>318</v>
      </c>
      <c r="B34" s="606"/>
      <c r="C34" s="606"/>
      <c r="D34" s="606"/>
      <c r="E34" s="604" t="s">
        <v>349</v>
      </c>
      <c r="F34" s="606"/>
      <c r="G34" s="606"/>
      <c r="H34" s="606"/>
      <c r="I34" s="598"/>
    </row>
    <row r="35" spans="1:9" ht="65.55" customHeight="1" x14ac:dyDescent="0.2">
      <c r="A35" s="601"/>
      <c r="B35" s="603"/>
      <c r="C35" s="611"/>
      <c r="D35" s="603"/>
      <c r="E35" s="601"/>
      <c r="F35" s="603"/>
      <c r="G35" s="603"/>
      <c r="H35" s="611"/>
      <c r="I35" s="599"/>
    </row>
    <row r="36" spans="1:9" x14ac:dyDescent="0.2"/>
  </sheetData>
  <mergeCells count="17">
    <mergeCell ref="A23:I23"/>
    <mergeCell ref="A24:I24"/>
    <mergeCell ref="A20:I20"/>
    <mergeCell ref="A21:I21"/>
    <mergeCell ref="A22:I22"/>
    <mergeCell ref="A1:I1"/>
    <mergeCell ref="A2:I2"/>
    <mergeCell ref="A3:I3"/>
    <mergeCell ref="A5:I5"/>
    <mergeCell ref="A17:I17"/>
    <mergeCell ref="A12:I12"/>
    <mergeCell ref="A15:I15"/>
    <mergeCell ref="A16:I16"/>
    <mergeCell ref="A8:I8"/>
    <mergeCell ref="A9:I9"/>
    <mergeCell ref="A10:I10"/>
    <mergeCell ref="A11:I11"/>
  </mergeCells>
  <pageMargins left="0.7" right="0.7" top="0.75" bottom="0.75" header="0.3" footer="0.3"/>
  <pageSetup paperSize="9" scale="76" orientation="portrait" horizont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44"/>
  <sheetViews>
    <sheetView showGridLines="0" topLeftCell="A2" zoomScale="70" zoomScaleNormal="70" zoomScaleSheetLayoutView="40" zoomScalePageLayoutView="70" workbookViewId="0">
      <selection activeCell="D22" sqref="D22:I22"/>
    </sheetView>
  </sheetViews>
  <sheetFormatPr baseColWidth="10" defaultColWidth="10.7265625" defaultRowHeight="16.2" x14ac:dyDescent="0.2"/>
  <cols>
    <col min="1" max="1" width="66.1796875" style="212" customWidth="1"/>
    <col min="2" max="2" width="1" style="212" customWidth="1"/>
    <col min="3" max="3" width="2.1796875" style="212" customWidth="1"/>
    <col min="4" max="4" width="41.1796875" style="212" customWidth="1"/>
    <col min="5" max="5" width="28.1796875" style="212" customWidth="1"/>
    <col min="6" max="6" width="13.453125" style="212" bestFit="1" customWidth="1"/>
    <col min="7" max="7" width="11.81640625" style="212" customWidth="1"/>
    <col min="8" max="8" width="14.1796875" style="212" customWidth="1"/>
    <col min="9" max="9" width="12.453125" style="212" bestFit="1" customWidth="1"/>
    <col min="10" max="10" width="14.26953125" style="212" customWidth="1"/>
    <col min="11" max="11" width="12.26953125" style="212" customWidth="1"/>
    <col min="12" max="12" width="12.1796875" style="212" customWidth="1"/>
    <col min="13" max="13" width="11.1796875" style="212" bestFit="1" customWidth="1"/>
    <col min="14" max="15" width="13.453125" style="212" customWidth="1"/>
    <col min="16" max="16" width="3.81640625" style="212" customWidth="1"/>
    <col min="17" max="16384" width="10.7265625" style="212"/>
  </cols>
  <sheetData>
    <row r="1" spans="1:13" ht="30" customHeight="1" thickBot="1" x14ac:dyDescent="0.25">
      <c r="A1" s="929" t="s">
        <v>226</v>
      </c>
      <c r="B1" s="255"/>
      <c r="D1" s="258" t="s">
        <v>166</v>
      </c>
      <c r="E1" s="258"/>
      <c r="F1" s="258"/>
      <c r="G1" s="258"/>
      <c r="H1" s="258"/>
      <c r="I1" s="258"/>
      <c r="J1" s="258"/>
      <c r="K1" s="258"/>
      <c r="L1" s="258"/>
      <c r="M1" s="258"/>
    </row>
    <row r="2" spans="1:13" ht="33" customHeight="1" thickBot="1" x14ac:dyDescent="0.25">
      <c r="A2" s="929"/>
      <c r="B2" s="255"/>
      <c r="C2" s="242"/>
      <c r="D2" s="423" t="s">
        <v>159</v>
      </c>
      <c r="E2" s="424" t="s">
        <v>215</v>
      </c>
      <c r="F2" s="425" t="s">
        <v>158</v>
      </c>
      <c r="G2" s="426">
        <v>44707</v>
      </c>
      <c r="H2" s="427">
        <v>44805</v>
      </c>
      <c r="I2" s="428"/>
      <c r="J2" s="428"/>
      <c r="K2" s="428"/>
      <c r="L2" s="428"/>
    </row>
    <row r="3" spans="1:13" ht="57.6" x14ac:dyDescent="0.2">
      <c r="A3" s="929"/>
      <c r="B3" s="224"/>
      <c r="C3" s="242"/>
      <c r="D3" s="288" t="s">
        <v>274</v>
      </c>
      <c r="E3" s="429" t="s">
        <v>212</v>
      </c>
      <c r="F3" s="430">
        <v>66</v>
      </c>
      <c r="G3" s="431"/>
      <c r="H3" s="432"/>
      <c r="I3" s="428"/>
      <c r="J3" s="428"/>
      <c r="K3" s="428"/>
      <c r="L3" s="428"/>
    </row>
    <row r="4" spans="1:13" ht="57.6" x14ac:dyDescent="0.2">
      <c r="A4" s="929"/>
      <c r="B4" s="224"/>
      <c r="C4" s="242"/>
      <c r="D4" s="288" t="s">
        <v>275</v>
      </c>
      <c r="E4" s="286" t="s">
        <v>213</v>
      </c>
      <c r="F4" s="253">
        <v>74.5</v>
      </c>
      <c r="G4" s="433"/>
      <c r="H4" s="434"/>
      <c r="I4" s="428"/>
      <c r="J4" s="428"/>
      <c r="K4" s="428"/>
      <c r="L4" s="428"/>
    </row>
    <row r="5" spans="1:13" ht="28.95" customHeight="1" x14ac:dyDescent="0.2">
      <c r="A5" s="929"/>
      <c r="B5" s="224"/>
      <c r="C5" s="242"/>
      <c r="D5" s="966" t="s">
        <v>264</v>
      </c>
      <c r="E5" s="286" t="s">
        <v>276</v>
      </c>
      <c r="F5" s="253">
        <v>40</v>
      </c>
      <c r="G5" s="433"/>
      <c r="H5" s="434"/>
      <c r="I5" s="428"/>
      <c r="J5" s="428"/>
      <c r="K5" s="428"/>
      <c r="L5" s="428"/>
    </row>
    <row r="6" spans="1:13" ht="28.95" customHeight="1" x14ac:dyDescent="0.2">
      <c r="A6" s="929"/>
      <c r="B6" s="224"/>
      <c r="C6" s="242"/>
      <c r="D6" s="967"/>
      <c r="E6" s="286" t="s">
        <v>214</v>
      </c>
      <c r="F6" s="253">
        <v>56.5</v>
      </c>
      <c r="G6" s="433"/>
      <c r="H6" s="434"/>
      <c r="I6" s="428"/>
      <c r="J6" s="428"/>
      <c r="K6" s="428"/>
      <c r="L6" s="428"/>
    </row>
    <row r="7" spans="1:13" ht="28.95" customHeight="1" x14ac:dyDescent="0.2">
      <c r="A7" s="929"/>
      <c r="B7" s="224"/>
      <c r="C7" s="242"/>
      <c r="D7" s="968"/>
      <c r="E7" s="286" t="s">
        <v>277</v>
      </c>
      <c r="F7" s="253">
        <v>67.5</v>
      </c>
      <c r="G7" s="433"/>
      <c r="H7" s="434"/>
      <c r="I7" s="428"/>
      <c r="J7" s="428"/>
      <c r="K7" s="428"/>
      <c r="L7" s="428"/>
    </row>
    <row r="8" spans="1:13" ht="28.95" customHeight="1" x14ac:dyDescent="0.2">
      <c r="A8" s="929"/>
      <c r="B8" s="224"/>
      <c r="C8" s="242"/>
      <c r="D8" s="967" t="s">
        <v>278</v>
      </c>
      <c r="E8" s="286" t="s">
        <v>279</v>
      </c>
      <c r="F8" s="253">
        <v>36</v>
      </c>
      <c r="G8" s="433"/>
      <c r="H8" s="434"/>
      <c r="I8" s="428"/>
      <c r="J8" s="428"/>
      <c r="K8" s="428"/>
      <c r="L8" s="428"/>
    </row>
    <row r="9" spans="1:13" ht="28.95" customHeight="1" x14ac:dyDescent="0.2">
      <c r="A9" s="929"/>
      <c r="B9" s="224"/>
      <c r="C9" s="242"/>
      <c r="D9" s="968"/>
      <c r="E9" s="286" t="s">
        <v>257</v>
      </c>
      <c r="F9" s="253">
        <v>36.5</v>
      </c>
      <c r="G9" s="433"/>
      <c r="H9" s="434"/>
      <c r="I9" s="428"/>
      <c r="J9" s="428"/>
      <c r="K9" s="428"/>
      <c r="L9" s="428"/>
    </row>
    <row r="10" spans="1:13" ht="28.95" customHeight="1" x14ac:dyDescent="0.2">
      <c r="A10" s="929"/>
      <c r="B10" s="224"/>
      <c r="C10" s="242"/>
      <c r="D10" s="967" t="s">
        <v>216</v>
      </c>
      <c r="E10" s="286" t="s">
        <v>242</v>
      </c>
      <c r="F10" s="352">
        <v>46</v>
      </c>
      <c r="G10" s="433"/>
      <c r="H10" s="434"/>
      <c r="I10" s="428"/>
      <c r="J10" s="428"/>
      <c r="K10" s="428"/>
      <c r="L10" s="428"/>
    </row>
    <row r="11" spans="1:13" ht="28.95" customHeight="1" x14ac:dyDescent="0.2">
      <c r="A11" s="929"/>
      <c r="B11" s="224"/>
      <c r="C11" s="242"/>
      <c r="D11" s="968"/>
      <c r="E11" s="286" t="s">
        <v>217</v>
      </c>
      <c r="F11" s="253">
        <v>51</v>
      </c>
      <c r="G11" s="433"/>
      <c r="H11" s="434"/>
      <c r="I11" s="428"/>
      <c r="J11" s="428"/>
      <c r="K11" s="428"/>
      <c r="L11" s="428"/>
    </row>
    <row r="12" spans="1:13" ht="28.95" customHeight="1" x14ac:dyDescent="0.2">
      <c r="A12" s="929"/>
      <c r="B12" s="224"/>
      <c r="C12" s="242"/>
      <c r="D12" s="289" t="s">
        <v>280</v>
      </c>
      <c r="E12" s="286" t="s">
        <v>214</v>
      </c>
      <c r="F12" s="253">
        <v>46</v>
      </c>
      <c r="G12" s="433"/>
      <c r="H12" s="434"/>
      <c r="I12" s="428"/>
      <c r="J12" s="428"/>
      <c r="K12" s="428"/>
      <c r="L12" s="428"/>
    </row>
    <row r="13" spans="1:13" ht="43.5" customHeight="1" x14ac:dyDescent="0.2">
      <c r="A13" s="929"/>
      <c r="B13" s="224"/>
      <c r="C13" s="242"/>
      <c r="D13" s="289" t="s">
        <v>281</v>
      </c>
      <c r="E13" s="286" t="s">
        <v>276</v>
      </c>
      <c r="F13" s="253">
        <v>61</v>
      </c>
      <c r="G13" s="433"/>
      <c r="H13" s="434"/>
      <c r="I13" s="428"/>
      <c r="J13" s="428"/>
      <c r="K13" s="428"/>
      <c r="L13" s="428"/>
    </row>
    <row r="14" spans="1:13" ht="43.5" customHeight="1" x14ac:dyDescent="0.2">
      <c r="A14" s="929"/>
      <c r="B14" s="224"/>
      <c r="C14" s="242"/>
      <c r="D14" s="289" t="s">
        <v>218</v>
      </c>
      <c r="E14" s="286" t="s">
        <v>219</v>
      </c>
      <c r="F14" s="253">
        <v>13</v>
      </c>
      <c r="G14" s="433"/>
      <c r="H14" s="434"/>
      <c r="I14" s="428"/>
      <c r="J14" s="428"/>
      <c r="K14" s="428"/>
      <c r="L14" s="428"/>
    </row>
    <row r="15" spans="1:13" ht="43.5" customHeight="1" x14ac:dyDescent="0.2">
      <c r="A15" s="929"/>
      <c r="B15" s="224"/>
      <c r="C15" s="242"/>
      <c r="D15" s="969" t="s">
        <v>243</v>
      </c>
      <c r="E15" s="286" t="s">
        <v>258</v>
      </c>
      <c r="F15" s="253">
        <v>4.7</v>
      </c>
      <c r="G15" s="433"/>
      <c r="H15" s="434"/>
      <c r="I15" s="428"/>
      <c r="J15" s="428"/>
      <c r="K15" s="428"/>
      <c r="L15" s="428"/>
    </row>
    <row r="16" spans="1:13" ht="27.45" customHeight="1" x14ac:dyDescent="0.2">
      <c r="A16" s="929"/>
      <c r="B16" s="224"/>
      <c r="C16" s="242"/>
      <c r="D16" s="970"/>
      <c r="E16" s="286" t="s">
        <v>259</v>
      </c>
      <c r="F16" s="253">
        <v>16.5</v>
      </c>
      <c r="G16" s="433"/>
      <c r="H16" s="434"/>
      <c r="I16" s="428"/>
      <c r="J16" s="428"/>
      <c r="K16" s="428"/>
      <c r="L16" s="428"/>
    </row>
    <row r="17" spans="1:18" ht="27.45" customHeight="1" x14ac:dyDescent="0.2">
      <c r="A17" s="929"/>
      <c r="B17" s="224"/>
      <c r="C17" s="242"/>
      <c r="D17" s="435" t="s">
        <v>261</v>
      </c>
      <c r="E17" s="436" t="s">
        <v>262</v>
      </c>
      <c r="F17" s="437">
        <v>28</v>
      </c>
      <c r="G17" s="438"/>
      <c r="H17" s="439"/>
      <c r="I17" s="440"/>
      <c r="J17" s="441"/>
      <c r="K17" s="441"/>
      <c r="L17" s="441"/>
    </row>
    <row r="18" spans="1:18" x14ac:dyDescent="0.2">
      <c r="A18" s="929"/>
      <c r="B18" s="224"/>
      <c r="C18" s="242"/>
      <c r="D18" s="289" t="s">
        <v>244</v>
      </c>
      <c r="E18" s="286" t="s">
        <v>220</v>
      </c>
      <c r="F18" s="253">
        <v>8.5</v>
      </c>
      <c r="G18" s="433"/>
      <c r="H18" s="434"/>
      <c r="I18" s="428"/>
      <c r="J18" s="428"/>
      <c r="K18" s="428"/>
      <c r="L18" s="428"/>
    </row>
    <row r="19" spans="1:18" ht="37.950000000000003" customHeight="1" thickBot="1" x14ac:dyDescent="0.25">
      <c r="A19" s="929"/>
      <c r="B19" s="224"/>
      <c r="C19" s="242"/>
      <c r="D19" s="289" t="s">
        <v>282</v>
      </c>
      <c r="E19" s="286" t="s">
        <v>221</v>
      </c>
      <c r="F19" s="253">
        <v>5</v>
      </c>
      <c r="G19" s="442"/>
      <c r="H19" s="443"/>
      <c r="I19" s="428"/>
      <c r="J19" s="428"/>
      <c r="K19" s="428"/>
      <c r="L19" s="444"/>
    </row>
    <row r="20" spans="1:18" ht="28.95" customHeight="1" thickBot="1" x14ac:dyDescent="0.25">
      <c r="A20" s="929"/>
      <c r="B20" s="224"/>
      <c r="C20" s="234"/>
      <c r="D20" s="428"/>
      <c r="E20" s="428"/>
      <c r="F20" s="428"/>
      <c r="G20" s="428"/>
      <c r="H20" s="428"/>
      <c r="I20" s="428"/>
      <c r="J20" s="428"/>
      <c r="K20" s="428"/>
      <c r="L20" s="444"/>
    </row>
    <row r="21" spans="1:18" ht="16.8" thickBot="1" x14ac:dyDescent="0.25">
      <c r="A21" s="929"/>
      <c r="B21" s="224"/>
      <c r="C21" s="234"/>
      <c r="D21" s="445" t="s">
        <v>147</v>
      </c>
      <c r="E21" s="446"/>
      <c r="F21" s="447"/>
      <c r="G21" s="448">
        <f>+SUMPRODUCT(F3:F19,G3:G19)</f>
        <v>0</v>
      </c>
      <c r="H21" s="449">
        <f>+SUMPRODUCT(F3:F19,H3:H19)</f>
        <v>0</v>
      </c>
      <c r="I21" s="428"/>
      <c r="J21" s="428"/>
      <c r="K21" s="428"/>
      <c r="L21" s="444"/>
    </row>
    <row r="22" spans="1:18" ht="28.95" customHeight="1" x14ac:dyDescent="0.2">
      <c r="A22" s="929"/>
      <c r="B22" s="224"/>
      <c r="C22" s="234"/>
      <c r="D22" s="976" t="s">
        <v>146</v>
      </c>
      <c r="E22" s="977"/>
      <c r="F22" s="977"/>
      <c r="G22" s="977"/>
      <c r="H22" s="977"/>
      <c r="I22" s="977"/>
      <c r="J22" s="450"/>
      <c r="K22" s="450"/>
      <c r="L22" s="450"/>
    </row>
    <row r="23" spans="1:18" ht="18" customHeight="1" thickBot="1" x14ac:dyDescent="0.25">
      <c r="A23" s="929"/>
      <c r="B23" s="224"/>
      <c r="D23" s="451" t="s">
        <v>48</v>
      </c>
      <c r="E23" s="451"/>
      <c r="F23" s="978">
        <v>44651</v>
      </c>
      <c r="G23" s="648"/>
      <c r="H23" s="451" t="s">
        <v>18</v>
      </c>
      <c r="I23" s="978">
        <v>44833</v>
      </c>
      <c r="J23" s="648"/>
      <c r="K23" s="452"/>
      <c r="L23" s="453"/>
      <c r="M23" s="245"/>
      <c r="O23" s="240"/>
    </row>
    <row r="24" spans="1:18" ht="28.95" customHeight="1" x14ac:dyDescent="0.2">
      <c r="A24" s="929"/>
      <c r="B24" s="224"/>
      <c r="D24" s="979" t="s">
        <v>6</v>
      </c>
      <c r="E24" s="980"/>
      <c r="F24" s="983">
        <f>SUM(G21:H21)</f>
        <v>0</v>
      </c>
      <c r="G24" s="980"/>
      <c r="H24" s="984" t="s">
        <v>145</v>
      </c>
      <c r="I24" s="962"/>
      <c r="J24" s="964" t="s">
        <v>15</v>
      </c>
      <c r="K24" s="428"/>
      <c r="L24" s="428"/>
      <c r="M24" s="268"/>
    </row>
    <row r="25" spans="1:18" ht="16.8" thickBot="1" x14ac:dyDescent="0.25">
      <c r="A25" s="929"/>
      <c r="B25" s="224"/>
      <c r="C25" s="213"/>
      <c r="D25" s="981"/>
      <c r="E25" s="982"/>
      <c r="F25" s="982"/>
      <c r="G25" s="982"/>
      <c r="H25" s="982"/>
      <c r="I25" s="963"/>
      <c r="J25" s="965"/>
      <c r="K25" s="428"/>
      <c r="L25" s="428"/>
    </row>
    <row r="26" spans="1:18" s="242" customFormat="1" ht="30" customHeight="1" x14ac:dyDescent="0.2">
      <c r="A26" s="929"/>
      <c r="B26" s="224"/>
      <c r="C26" s="213"/>
      <c r="D26" s="454"/>
      <c r="E26" s="428"/>
      <c r="F26" s="428"/>
      <c r="G26" s="428"/>
      <c r="H26" s="455"/>
      <c r="I26" s="428"/>
      <c r="J26" s="428"/>
      <c r="K26" s="428"/>
      <c r="L26" s="428"/>
      <c r="M26" s="212"/>
      <c r="N26" s="212"/>
      <c r="O26" s="212"/>
      <c r="Q26" s="212"/>
      <c r="R26" s="212"/>
    </row>
    <row r="27" spans="1:18" s="234" customFormat="1" x14ac:dyDescent="0.2">
      <c r="A27" s="929"/>
      <c r="B27" s="224"/>
      <c r="C27" s="213"/>
      <c r="D27" s="973" t="s">
        <v>144</v>
      </c>
      <c r="E27" s="974"/>
      <c r="F27" s="974"/>
      <c r="G27" s="972"/>
      <c r="H27" s="975" t="s">
        <v>143</v>
      </c>
      <c r="I27" s="974"/>
      <c r="J27" s="974"/>
      <c r="K27" s="974"/>
      <c r="L27" s="972"/>
      <c r="M27" s="212"/>
      <c r="N27" s="240"/>
      <c r="O27" s="212"/>
      <c r="P27" s="231"/>
      <c r="Q27" s="212"/>
      <c r="R27" s="212"/>
    </row>
    <row r="28" spans="1:18" s="234" customFormat="1" x14ac:dyDescent="0.2">
      <c r="A28" s="929"/>
      <c r="B28" s="224"/>
      <c r="C28" s="212"/>
      <c r="D28" s="456" t="s">
        <v>9</v>
      </c>
      <c r="E28" s="457"/>
      <c r="F28" s="456" t="s">
        <v>17</v>
      </c>
      <c r="G28" s="458" t="str">
        <f>IF(I24=1,F24,"")</f>
        <v/>
      </c>
      <c r="H28" s="971" t="s">
        <v>9</v>
      </c>
      <c r="I28" s="972"/>
      <c r="J28" s="459"/>
      <c r="K28" s="456" t="s">
        <v>17</v>
      </c>
      <c r="L28" s="458" t="str">
        <f>IF($I$24=3,ROUNDUP(F24/3,0),"")</f>
        <v/>
      </c>
      <c r="M28" s="231"/>
      <c r="N28" s="212"/>
      <c r="O28" s="212"/>
      <c r="Q28" s="231"/>
      <c r="R28" s="231"/>
    </row>
    <row r="29" spans="1:18" s="234" customFormat="1" ht="21.45" customHeight="1" x14ac:dyDescent="0.2">
      <c r="A29" s="929"/>
      <c r="B29" s="224"/>
      <c r="C29" s="212"/>
      <c r="D29" s="456" t="s">
        <v>10</v>
      </c>
      <c r="E29" s="460"/>
      <c r="F29" s="461"/>
      <c r="G29" s="461"/>
      <c r="H29" s="971" t="s">
        <v>9</v>
      </c>
      <c r="I29" s="972"/>
      <c r="J29" s="459"/>
      <c r="K29" s="456" t="s">
        <v>17</v>
      </c>
      <c r="L29" s="458" t="str">
        <f>IF($I$24=3,ROUNDUP(F24/3,0),"")</f>
        <v/>
      </c>
      <c r="M29" s="213"/>
      <c r="N29" s="212"/>
    </row>
    <row r="30" spans="1:18" s="231" customFormat="1" ht="21.45" customHeight="1" x14ac:dyDescent="0.2">
      <c r="A30" s="929"/>
      <c r="B30" s="224"/>
      <c r="C30" s="212"/>
      <c r="D30" s="462"/>
      <c r="E30" s="461"/>
      <c r="F30" s="461"/>
      <c r="G30" s="461"/>
      <c r="H30" s="971" t="s">
        <v>9</v>
      </c>
      <c r="I30" s="972"/>
      <c r="J30" s="459"/>
      <c r="K30" s="456" t="s">
        <v>17</v>
      </c>
      <c r="L30" s="458" t="str">
        <f>IF($I$24=3,F24-L28-L29,"")</f>
        <v/>
      </c>
      <c r="M30" s="213"/>
      <c r="N30" s="212"/>
      <c r="O30" s="234"/>
      <c r="P30" s="234"/>
      <c r="Q30" s="234"/>
      <c r="R30" s="234"/>
    </row>
    <row r="31" spans="1:18" ht="21.45" customHeight="1" x14ac:dyDescent="0.2">
      <c r="A31" s="929"/>
      <c r="B31" s="224"/>
      <c r="D31" s="461"/>
      <c r="E31" s="461"/>
      <c r="F31" s="461"/>
      <c r="G31" s="461"/>
      <c r="H31" s="971" t="s">
        <v>10</v>
      </c>
      <c r="I31" s="972"/>
      <c r="J31" s="459"/>
      <c r="K31" s="461"/>
      <c r="L31" s="461"/>
      <c r="M31" s="213"/>
      <c r="N31" s="231"/>
      <c r="O31" s="231"/>
      <c r="P31" s="234"/>
      <c r="Q31" s="234"/>
      <c r="R31" s="234"/>
    </row>
    <row r="32" spans="1:18" ht="32.25" customHeight="1" x14ac:dyDescent="0.2">
      <c r="A32" s="929"/>
      <c r="B32" s="224"/>
      <c r="D32" s="927" t="s">
        <v>260</v>
      </c>
      <c r="E32" s="927"/>
      <c r="F32" s="927"/>
      <c r="G32" s="927"/>
      <c r="H32" s="927"/>
      <c r="I32" s="927"/>
      <c r="J32" s="927"/>
      <c r="K32" s="927"/>
      <c r="L32" s="927"/>
      <c r="M32" s="270"/>
      <c r="N32" s="231"/>
      <c r="O32" s="231"/>
      <c r="P32" s="231"/>
      <c r="Q32" s="231"/>
      <c r="R32" s="231"/>
    </row>
    <row r="33" spans="1:18" ht="30" customHeight="1" x14ac:dyDescent="0.2">
      <c r="A33" s="929"/>
      <c r="B33" s="224"/>
      <c r="D33" s="233" t="s">
        <v>41</v>
      </c>
      <c r="E33" s="985" t="str">
        <f>IF(Légumes!G31=0,"",Légumes!G31)</f>
        <v/>
      </c>
      <c r="F33" s="986"/>
      <c r="G33" s="986"/>
      <c r="H33" s="986"/>
      <c r="I33" s="229"/>
      <c r="J33" s="228"/>
      <c r="M33" s="213"/>
    </row>
    <row r="34" spans="1:18" ht="30" customHeight="1" x14ac:dyDescent="0.2">
      <c r="A34" s="929"/>
      <c r="B34" s="224"/>
      <c r="D34" s="232" t="s">
        <v>19</v>
      </c>
      <c r="E34" s="985" t="str">
        <f>IF(Légumes!G32=0,"",Légumes!G32)</f>
        <v/>
      </c>
      <c r="F34" s="986"/>
      <c r="G34" s="986"/>
      <c r="H34" s="986"/>
      <c r="I34" s="229"/>
      <c r="J34" s="228"/>
      <c r="M34" s="213"/>
      <c r="P34" s="227"/>
    </row>
    <row r="35" spans="1:18" s="213" customFormat="1" ht="30" customHeight="1" x14ac:dyDescent="0.2">
      <c r="A35" s="929"/>
      <c r="B35" s="224"/>
      <c r="C35" s="212"/>
      <c r="D35" s="232" t="s">
        <v>42</v>
      </c>
      <c r="E35" s="985" t="str">
        <f>IF(Légumes!G33=0,"",Légumes!G33)</f>
        <v/>
      </c>
      <c r="F35" s="986"/>
      <c r="G35" s="986"/>
      <c r="H35" s="986"/>
      <c r="I35" s="229"/>
      <c r="J35" s="228"/>
      <c r="K35" s="212"/>
      <c r="L35" s="212"/>
      <c r="N35" s="231"/>
      <c r="O35" s="212"/>
      <c r="P35" s="227"/>
      <c r="Q35" s="212"/>
      <c r="R35" s="212"/>
    </row>
    <row r="36" spans="1:18" s="213" customFormat="1" ht="30" customHeight="1" x14ac:dyDescent="0.2">
      <c r="A36" s="929"/>
      <c r="B36" s="224"/>
      <c r="C36" s="212"/>
      <c r="D36" s="230" t="s">
        <v>13</v>
      </c>
      <c r="E36" s="985" t="str">
        <f>IF(Légumes!G34=0,"",Légumes!G34)</f>
        <v/>
      </c>
      <c r="F36" s="986"/>
      <c r="G36" s="986"/>
      <c r="H36" s="986"/>
      <c r="I36" s="229"/>
      <c r="J36" s="228"/>
      <c r="K36" s="212"/>
      <c r="L36" s="212"/>
      <c r="O36" s="227"/>
      <c r="P36" s="227"/>
      <c r="Q36" s="212"/>
      <c r="R36" s="212"/>
    </row>
    <row r="37" spans="1:18" s="213" customFormat="1" ht="14.55" customHeight="1" x14ac:dyDescent="0.2">
      <c r="A37" s="929"/>
      <c r="B37" s="224"/>
      <c r="C37" s="212"/>
      <c r="F37" s="212"/>
      <c r="G37" s="212"/>
      <c r="H37" s="212"/>
      <c r="I37" s="212"/>
      <c r="J37" s="212"/>
      <c r="K37" s="212"/>
      <c r="L37" s="212"/>
      <c r="M37" s="212"/>
    </row>
    <row r="38" spans="1:18" s="213" customFormat="1" x14ac:dyDescent="0.2">
      <c r="A38" s="929"/>
      <c r="B38" s="224"/>
      <c r="C38" s="212"/>
      <c r="D38" s="227" t="s">
        <v>47</v>
      </c>
      <c r="E38" s="212" t="s">
        <v>11</v>
      </c>
      <c r="F38" s="226" t="s">
        <v>12</v>
      </c>
      <c r="G38" s="928">
        <f ca="1">TODAY()</f>
        <v>44668</v>
      </c>
      <c r="H38" s="928"/>
      <c r="K38" s="212"/>
      <c r="L38" s="212"/>
      <c r="M38" s="212"/>
    </row>
    <row r="39" spans="1:18" x14ac:dyDescent="0.2">
      <c r="A39" s="929"/>
      <c r="B39" s="224"/>
      <c r="D39" s="916" t="s">
        <v>16</v>
      </c>
      <c r="E39" s="916"/>
      <c r="F39" s="916"/>
      <c r="G39" s="916"/>
      <c r="H39" s="916"/>
      <c r="I39" s="916"/>
      <c r="J39" s="916"/>
      <c r="K39" s="916"/>
      <c r="L39" s="916"/>
      <c r="M39" s="270"/>
      <c r="N39" s="213"/>
      <c r="O39" s="213"/>
      <c r="P39" s="213"/>
      <c r="Q39" s="213"/>
      <c r="R39" s="213"/>
    </row>
    <row r="40" spans="1:18" ht="34.950000000000003" customHeight="1" x14ac:dyDescent="0.2">
      <c r="A40" s="929"/>
      <c r="B40" s="224"/>
      <c r="D40" s="225" t="s">
        <v>88</v>
      </c>
      <c r="E40" s="917" t="s">
        <v>222</v>
      </c>
      <c r="F40" s="918"/>
      <c r="G40" s="918"/>
      <c r="H40" s="919"/>
      <c r="I40" s="917" t="s">
        <v>223</v>
      </c>
      <c r="J40" s="918"/>
      <c r="K40" s="918"/>
      <c r="L40" s="919"/>
      <c r="M40" s="215"/>
      <c r="O40" s="213"/>
      <c r="Q40" s="213"/>
      <c r="R40" s="213"/>
    </row>
    <row r="41" spans="1:18" ht="20.25" customHeight="1" x14ac:dyDescent="0.2">
      <c r="A41" s="929"/>
      <c r="B41" s="224"/>
      <c r="D41" s="223"/>
      <c r="E41" s="271"/>
      <c r="F41" s="272"/>
      <c r="G41" s="272"/>
      <c r="H41" s="273"/>
      <c r="I41" s="920"/>
      <c r="J41" s="921"/>
      <c r="K41" s="921"/>
      <c r="L41" s="922"/>
      <c r="M41" s="215"/>
      <c r="O41" s="213"/>
      <c r="Q41" s="213"/>
      <c r="R41" s="213"/>
    </row>
    <row r="42" spans="1:18" ht="20.25" customHeight="1" x14ac:dyDescent="0.2">
      <c r="A42" s="929"/>
      <c r="B42" s="224"/>
      <c r="D42" s="223"/>
      <c r="E42" s="222"/>
      <c r="F42" s="221"/>
      <c r="G42" s="221"/>
      <c r="H42" s="220"/>
      <c r="I42" s="920"/>
      <c r="J42" s="921"/>
      <c r="K42" s="921"/>
      <c r="L42" s="922"/>
      <c r="M42" s="213"/>
      <c r="N42" s="215"/>
      <c r="O42" s="213"/>
    </row>
    <row r="43" spans="1:18" ht="30" customHeight="1" x14ac:dyDescent="0.2">
      <c r="A43" s="929"/>
      <c r="B43" s="224"/>
      <c r="D43" s="223"/>
      <c r="E43" s="222"/>
      <c r="F43" s="221"/>
      <c r="G43" s="221"/>
      <c r="H43" s="220"/>
      <c r="I43" s="920"/>
      <c r="J43" s="921"/>
      <c r="K43" s="921"/>
      <c r="L43" s="922"/>
      <c r="M43" s="213"/>
      <c r="N43" s="215"/>
      <c r="O43" s="213"/>
    </row>
    <row r="44" spans="1:18" x14ac:dyDescent="0.2">
      <c r="A44" s="929"/>
      <c r="B44" s="214"/>
      <c r="D44" s="219"/>
      <c r="E44" s="218"/>
      <c r="F44" s="217"/>
      <c r="G44" s="217"/>
      <c r="H44" s="216"/>
      <c r="I44" s="923"/>
      <c r="J44" s="924"/>
      <c r="K44" s="924"/>
      <c r="L44" s="925"/>
      <c r="M44" s="213"/>
      <c r="N44" s="215"/>
      <c r="O44" s="213"/>
    </row>
  </sheetData>
  <mergeCells count="28">
    <mergeCell ref="G38:H38"/>
    <mergeCell ref="D32:L32"/>
    <mergeCell ref="E33:H33"/>
    <mergeCell ref="E34:H34"/>
    <mergeCell ref="E35:H35"/>
    <mergeCell ref="E36:H36"/>
    <mergeCell ref="A1:A44"/>
    <mergeCell ref="D39:L39"/>
    <mergeCell ref="H29:I29"/>
    <mergeCell ref="D27:G27"/>
    <mergeCell ref="H27:L27"/>
    <mergeCell ref="H28:I28"/>
    <mergeCell ref="D22:I22"/>
    <mergeCell ref="F23:G23"/>
    <mergeCell ref="I23:J23"/>
    <mergeCell ref="D24:E25"/>
    <mergeCell ref="F24:G25"/>
    <mergeCell ref="H24:H25"/>
    <mergeCell ref="E40:H40"/>
    <mergeCell ref="I40:L44"/>
    <mergeCell ref="H30:I30"/>
    <mergeCell ref="H31:I31"/>
    <mergeCell ref="I24:I25"/>
    <mergeCell ref="J24:J25"/>
    <mergeCell ref="D5:D7"/>
    <mergeCell ref="D8:D9"/>
    <mergeCell ref="D10:D11"/>
    <mergeCell ref="D15:D16"/>
  </mergeCells>
  <dataValidations count="1">
    <dataValidation type="custom" allowBlank="1" showInputMessage="1" showErrorMessage="1" prompt="Choisir 1 ou 3" sqref="I24" xr:uid="{00000000-0002-0000-0900-000000000000}">
      <formula1>IF(I24=1,1,IF(I24=3,3,"FAUX"))</formula1>
    </dataValidation>
  </dataValidations>
  <pageMargins left="0.25" right="0.25" top="0.75" bottom="0.75" header="0.3" footer="0.3"/>
  <pageSetup paperSize="9" scale="41" orientation="landscape" r:id="rId1"/>
  <headerFooter>
    <oddFooter>&amp;L&amp;12&amp;D&amp;R&amp;12Page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8"/>
  <sheetViews>
    <sheetView zoomScale="90" zoomScaleNormal="90" workbookViewId="0">
      <selection activeCell="D26" sqref="D26"/>
    </sheetView>
  </sheetViews>
  <sheetFormatPr baseColWidth="10" defaultRowHeight="12.6" x14ac:dyDescent="0.2"/>
  <cols>
    <col min="1" max="1" width="11.1796875" style="410"/>
    <col min="2" max="2" width="28" style="18" bestFit="1" customWidth="1"/>
    <col min="3" max="3" width="12.453125" style="18" customWidth="1"/>
    <col min="4" max="4" width="13" style="18" customWidth="1"/>
    <col min="5" max="5" width="16.7265625" style="18" customWidth="1"/>
    <col min="6" max="6" width="13.453125" style="18" customWidth="1"/>
    <col min="7" max="10" width="12.453125" style="18" customWidth="1"/>
    <col min="11" max="18" width="9.81640625" style="18" customWidth="1"/>
    <col min="19" max="249" width="10.7265625" style="18"/>
    <col min="250" max="250" width="24.26953125" style="18" customWidth="1"/>
    <col min="251" max="255" width="15.26953125" style="18" customWidth="1"/>
    <col min="256" max="256" width="6" style="18" bestFit="1" customWidth="1"/>
    <col min="257" max="257" width="8.453125" style="18" customWidth="1"/>
    <col min="258" max="258" width="5.453125" style="18" customWidth="1"/>
    <col min="259" max="274" width="9.81640625" style="18" customWidth="1"/>
    <col min="275" max="505" width="10.7265625" style="18"/>
    <col min="506" max="506" width="24.26953125" style="18" customWidth="1"/>
    <col min="507" max="511" width="15.26953125" style="18" customWidth="1"/>
    <col min="512" max="512" width="6" style="18" bestFit="1" customWidth="1"/>
    <col min="513" max="513" width="8.453125" style="18" customWidth="1"/>
    <col min="514" max="514" width="5.453125" style="18" customWidth="1"/>
    <col min="515" max="530" width="9.81640625" style="18" customWidth="1"/>
    <col min="531" max="761" width="10.7265625" style="18"/>
    <col min="762" max="762" width="24.26953125" style="18" customWidth="1"/>
    <col min="763" max="767" width="15.26953125" style="18" customWidth="1"/>
    <col min="768" max="768" width="6" style="18" bestFit="1" customWidth="1"/>
    <col min="769" max="769" width="8.453125" style="18" customWidth="1"/>
    <col min="770" max="770" width="5.453125" style="18" customWidth="1"/>
    <col min="771" max="786" width="9.81640625" style="18" customWidth="1"/>
    <col min="787" max="1017" width="10.7265625" style="18"/>
    <col min="1018" max="1018" width="24.26953125" style="18" customWidth="1"/>
    <col min="1019" max="1023" width="15.26953125" style="18" customWidth="1"/>
    <col min="1024" max="1024" width="6" style="18" bestFit="1" customWidth="1"/>
    <col min="1025" max="1025" width="8.453125" style="18" customWidth="1"/>
    <col min="1026" max="1026" width="5.453125" style="18" customWidth="1"/>
    <col min="1027" max="1042" width="9.81640625" style="18" customWidth="1"/>
    <col min="1043" max="1273" width="10.7265625" style="18"/>
    <col min="1274" max="1274" width="24.26953125" style="18" customWidth="1"/>
    <col min="1275" max="1279" width="15.26953125" style="18" customWidth="1"/>
    <col min="1280" max="1280" width="6" style="18" bestFit="1" customWidth="1"/>
    <col min="1281" max="1281" width="8.453125" style="18" customWidth="1"/>
    <col min="1282" max="1282" width="5.453125" style="18" customWidth="1"/>
    <col min="1283" max="1298" width="9.81640625" style="18" customWidth="1"/>
    <col min="1299" max="1529" width="10.7265625" style="18"/>
    <col min="1530" max="1530" width="24.26953125" style="18" customWidth="1"/>
    <col min="1531" max="1535" width="15.26953125" style="18" customWidth="1"/>
    <col min="1536" max="1536" width="6" style="18" bestFit="1" customWidth="1"/>
    <col min="1537" max="1537" width="8.453125" style="18" customWidth="1"/>
    <col min="1538" max="1538" width="5.453125" style="18" customWidth="1"/>
    <col min="1539" max="1554" width="9.81640625" style="18" customWidth="1"/>
    <col min="1555" max="1785" width="10.7265625" style="18"/>
    <col min="1786" max="1786" width="24.26953125" style="18" customWidth="1"/>
    <col min="1787" max="1791" width="15.26953125" style="18" customWidth="1"/>
    <col min="1792" max="1792" width="6" style="18" bestFit="1" customWidth="1"/>
    <col min="1793" max="1793" width="8.453125" style="18" customWidth="1"/>
    <col min="1794" max="1794" width="5.453125" style="18" customWidth="1"/>
    <col min="1795" max="1810" width="9.81640625" style="18" customWidth="1"/>
    <col min="1811" max="2041" width="10.7265625" style="18"/>
    <col min="2042" max="2042" width="24.26953125" style="18" customWidth="1"/>
    <col min="2043" max="2047" width="15.26953125" style="18" customWidth="1"/>
    <col min="2048" max="2048" width="6" style="18" bestFit="1" customWidth="1"/>
    <col min="2049" max="2049" width="8.453125" style="18" customWidth="1"/>
    <col min="2050" max="2050" width="5.453125" style="18" customWidth="1"/>
    <col min="2051" max="2066" width="9.81640625" style="18" customWidth="1"/>
    <col min="2067" max="2297" width="10.7265625" style="18"/>
    <col min="2298" max="2298" width="24.26953125" style="18" customWidth="1"/>
    <col min="2299" max="2303" width="15.26953125" style="18" customWidth="1"/>
    <col min="2304" max="2304" width="6" style="18" bestFit="1" customWidth="1"/>
    <col min="2305" max="2305" width="8.453125" style="18" customWidth="1"/>
    <col min="2306" max="2306" width="5.453125" style="18" customWidth="1"/>
    <col min="2307" max="2322" width="9.81640625" style="18" customWidth="1"/>
    <col min="2323" max="2553" width="10.7265625" style="18"/>
    <col min="2554" max="2554" width="24.26953125" style="18" customWidth="1"/>
    <col min="2555" max="2559" width="15.26953125" style="18" customWidth="1"/>
    <col min="2560" max="2560" width="6" style="18" bestFit="1" customWidth="1"/>
    <col min="2561" max="2561" width="8.453125" style="18" customWidth="1"/>
    <col min="2562" max="2562" width="5.453125" style="18" customWidth="1"/>
    <col min="2563" max="2578" width="9.81640625" style="18" customWidth="1"/>
    <col min="2579" max="2809" width="10.7265625" style="18"/>
    <col min="2810" max="2810" width="24.26953125" style="18" customWidth="1"/>
    <col min="2811" max="2815" width="15.26953125" style="18" customWidth="1"/>
    <col min="2816" max="2816" width="6" style="18" bestFit="1" customWidth="1"/>
    <col min="2817" max="2817" width="8.453125" style="18" customWidth="1"/>
    <col min="2818" max="2818" width="5.453125" style="18" customWidth="1"/>
    <col min="2819" max="2834" width="9.81640625" style="18" customWidth="1"/>
    <col min="2835" max="3065" width="10.7265625" style="18"/>
    <col min="3066" max="3066" width="24.26953125" style="18" customWidth="1"/>
    <col min="3067" max="3071" width="15.26953125" style="18" customWidth="1"/>
    <col min="3072" max="3072" width="6" style="18" bestFit="1" customWidth="1"/>
    <col min="3073" max="3073" width="8.453125" style="18" customWidth="1"/>
    <col min="3074" max="3074" width="5.453125" style="18" customWidth="1"/>
    <col min="3075" max="3090" width="9.81640625" style="18" customWidth="1"/>
    <col min="3091" max="3321" width="10.7265625" style="18"/>
    <col min="3322" max="3322" width="24.26953125" style="18" customWidth="1"/>
    <col min="3323" max="3327" width="15.26953125" style="18" customWidth="1"/>
    <col min="3328" max="3328" width="6" style="18" bestFit="1" customWidth="1"/>
    <col min="3329" max="3329" width="8.453125" style="18" customWidth="1"/>
    <col min="3330" max="3330" width="5.453125" style="18" customWidth="1"/>
    <col min="3331" max="3346" width="9.81640625" style="18" customWidth="1"/>
    <col min="3347" max="3577" width="10.7265625" style="18"/>
    <col min="3578" max="3578" width="24.26953125" style="18" customWidth="1"/>
    <col min="3579" max="3583" width="15.26953125" style="18" customWidth="1"/>
    <col min="3584" max="3584" width="6" style="18" bestFit="1" customWidth="1"/>
    <col min="3585" max="3585" width="8.453125" style="18" customWidth="1"/>
    <col min="3586" max="3586" width="5.453125" style="18" customWidth="1"/>
    <col min="3587" max="3602" width="9.81640625" style="18" customWidth="1"/>
    <col min="3603" max="3833" width="10.7265625" style="18"/>
    <col min="3834" max="3834" width="24.26953125" style="18" customWidth="1"/>
    <col min="3835" max="3839" width="15.26953125" style="18" customWidth="1"/>
    <col min="3840" max="3840" width="6" style="18" bestFit="1" customWidth="1"/>
    <col min="3841" max="3841" width="8.453125" style="18" customWidth="1"/>
    <col min="3842" max="3842" width="5.453125" style="18" customWidth="1"/>
    <col min="3843" max="3858" width="9.81640625" style="18" customWidth="1"/>
    <col min="3859" max="4089" width="10.7265625" style="18"/>
    <col min="4090" max="4090" width="24.26953125" style="18" customWidth="1"/>
    <col min="4091" max="4095" width="15.26953125" style="18" customWidth="1"/>
    <col min="4096" max="4096" width="6" style="18" bestFit="1" customWidth="1"/>
    <col min="4097" max="4097" width="8.453125" style="18" customWidth="1"/>
    <col min="4098" max="4098" width="5.453125" style="18" customWidth="1"/>
    <col min="4099" max="4114" width="9.81640625" style="18" customWidth="1"/>
    <col min="4115" max="4345" width="10.7265625" style="18"/>
    <col min="4346" max="4346" width="24.26953125" style="18" customWidth="1"/>
    <col min="4347" max="4351" width="15.26953125" style="18" customWidth="1"/>
    <col min="4352" max="4352" width="6" style="18" bestFit="1" customWidth="1"/>
    <col min="4353" max="4353" width="8.453125" style="18" customWidth="1"/>
    <col min="4354" max="4354" width="5.453125" style="18" customWidth="1"/>
    <col min="4355" max="4370" width="9.81640625" style="18" customWidth="1"/>
    <col min="4371" max="4601" width="10.7265625" style="18"/>
    <col min="4602" max="4602" width="24.26953125" style="18" customWidth="1"/>
    <col min="4603" max="4607" width="15.26953125" style="18" customWidth="1"/>
    <col min="4608" max="4608" width="6" style="18" bestFit="1" customWidth="1"/>
    <col min="4609" max="4609" width="8.453125" style="18" customWidth="1"/>
    <col min="4610" max="4610" width="5.453125" style="18" customWidth="1"/>
    <col min="4611" max="4626" width="9.81640625" style="18" customWidth="1"/>
    <col min="4627" max="4857" width="10.7265625" style="18"/>
    <col min="4858" max="4858" width="24.26953125" style="18" customWidth="1"/>
    <col min="4859" max="4863" width="15.26953125" style="18" customWidth="1"/>
    <col min="4864" max="4864" width="6" style="18" bestFit="1" customWidth="1"/>
    <col min="4865" max="4865" width="8.453125" style="18" customWidth="1"/>
    <col min="4866" max="4866" width="5.453125" style="18" customWidth="1"/>
    <col min="4867" max="4882" width="9.81640625" style="18" customWidth="1"/>
    <col min="4883" max="5113" width="10.7265625" style="18"/>
    <col min="5114" max="5114" width="24.26953125" style="18" customWidth="1"/>
    <col min="5115" max="5119" width="15.26953125" style="18" customWidth="1"/>
    <col min="5120" max="5120" width="6" style="18" bestFit="1" customWidth="1"/>
    <col min="5121" max="5121" width="8.453125" style="18" customWidth="1"/>
    <col min="5122" max="5122" width="5.453125" style="18" customWidth="1"/>
    <col min="5123" max="5138" width="9.81640625" style="18" customWidth="1"/>
    <col min="5139" max="5369" width="10.7265625" style="18"/>
    <col min="5370" max="5370" width="24.26953125" style="18" customWidth="1"/>
    <col min="5371" max="5375" width="15.26953125" style="18" customWidth="1"/>
    <col min="5376" max="5376" width="6" style="18" bestFit="1" customWidth="1"/>
    <col min="5377" max="5377" width="8.453125" style="18" customWidth="1"/>
    <col min="5378" max="5378" width="5.453125" style="18" customWidth="1"/>
    <col min="5379" max="5394" width="9.81640625" style="18" customWidth="1"/>
    <col min="5395" max="5625" width="10.7265625" style="18"/>
    <col min="5626" max="5626" width="24.26953125" style="18" customWidth="1"/>
    <col min="5627" max="5631" width="15.26953125" style="18" customWidth="1"/>
    <col min="5632" max="5632" width="6" style="18" bestFit="1" customWidth="1"/>
    <col min="5633" max="5633" width="8.453125" style="18" customWidth="1"/>
    <col min="5634" max="5634" width="5.453125" style="18" customWidth="1"/>
    <col min="5635" max="5650" width="9.81640625" style="18" customWidth="1"/>
    <col min="5651" max="5881" width="10.7265625" style="18"/>
    <col min="5882" max="5882" width="24.26953125" style="18" customWidth="1"/>
    <col min="5883" max="5887" width="15.26953125" style="18" customWidth="1"/>
    <col min="5888" max="5888" width="6" style="18" bestFit="1" customWidth="1"/>
    <col min="5889" max="5889" width="8.453125" style="18" customWidth="1"/>
    <col min="5890" max="5890" width="5.453125" style="18" customWidth="1"/>
    <col min="5891" max="5906" width="9.81640625" style="18" customWidth="1"/>
    <col min="5907" max="6137" width="10.7265625" style="18"/>
    <col min="6138" max="6138" width="24.26953125" style="18" customWidth="1"/>
    <col min="6139" max="6143" width="15.26953125" style="18" customWidth="1"/>
    <col min="6144" max="6144" width="6" style="18" bestFit="1" customWidth="1"/>
    <col min="6145" max="6145" width="8.453125" style="18" customWidth="1"/>
    <col min="6146" max="6146" width="5.453125" style="18" customWidth="1"/>
    <col min="6147" max="6162" width="9.81640625" style="18" customWidth="1"/>
    <col min="6163" max="6393" width="10.7265625" style="18"/>
    <col min="6394" max="6394" width="24.26953125" style="18" customWidth="1"/>
    <col min="6395" max="6399" width="15.26953125" style="18" customWidth="1"/>
    <col min="6400" max="6400" width="6" style="18" bestFit="1" customWidth="1"/>
    <col min="6401" max="6401" width="8.453125" style="18" customWidth="1"/>
    <col min="6402" max="6402" width="5.453125" style="18" customWidth="1"/>
    <col min="6403" max="6418" width="9.81640625" style="18" customWidth="1"/>
    <col min="6419" max="6649" width="10.7265625" style="18"/>
    <col min="6650" max="6650" width="24.26953125" style="18" customWidth="1"/>
    <col min="6651" max="6655" width="15.26953125" style="18" customWidth="1"/>
    <col min="6656" max="6656" width="6" style="18" bestFit="1" customWidth="1"/>
    <col min="6657" max="6657" width="8.453125" style="18" customWidth="1"/>
    <col min="6658" max="6658" width="5.453125" style="18" customWidth="1"/>
    <col min="6659" max="6674" width="9.81640625" style="18" customWidth="1"/>
    <col min="6675" max="6905" width="10.7265625" style="18"/>
    <col min="6906" max="6906" width="24.26953125" style="18" customWidth="1"/>
    <col min="6907" max="6911" width="15.26953125" style="18" customWidth="1"/>
    <col min="6912" max="6912" width="6" style="18" bestFit="1" customWidth="1"/>
    <col min="6913" max="6913" width="8.453125" style="18" customWidth="1"/>
    <col min="6914" max="6914" width="5.453125" style="18" customWidth="1"/>
    <col min="6915" max="6930" width="9.81640625" style="18" customWidth="1"/>
    <col min="6931" max="7161" width="10.7265625" style="18"/>
    <col min="7162" max="7162" width="24.26953125" style="18" customWidth="1"/>
    <col min="7163" max="7167" width="15.26953125" style="18" customWidth="1"/>
    <col min="7168" max="7168" width="6" style="18" bestFit="1" customWidth="1"/>
    <col min="7169" max="7169" width="8.453125" style="18" customWidth="1"/>
    <col min="7170" max="7170" width="5.453125" style="18" customWidth="1"/>
    <col min="7171" max="7186" width="9.81640625" style="18" customWidth="1"/>
    <col min="7187" max="7417" width="10.7265625" style="18"/>
    <col min="7418" max="7418" width="24.26953125" style="18" customWidth="1"/>
    <col min="7419" max="7423" width="15.26953125" style="18" customWidth="1"/>
    <col min="7424" max="7424" width="6" style="18" bestFit="1" customWidth="1"/>
    <col min="7425" max="7425" width="8.453125" style="18" customWidth="1"/>
    <col min="7426" max="7426" width="5.453125" style="18" customWidth="1"/>
    <col min="7427" max="7442" width="9.81640625" style="18" customWidth="1"/>
    <col min="7443" max="7673" width="10.7265625" style="18"/>
    <col min="7674" max="7674" width="24.26953125" style="18" customWidth="1"/>
    <col min="7675" max="7679" width="15.26953125" style="18" customWidth="1"/>
    <col min="7680" max="7680" width="6" style="18" bestFit="1" customWidth="1"/>
    <col min="7681" max="7681" width="8.453125" style="18" customWidth="1"/>
    <col min="7682" max="7682" width="5.453125" style="18" customWidth="1"/>
    <col min="7683" max="7698" width="9.81640625" style="18" customWidth="1"/>
    <col min="7699" max="7929" width="10.7265625" style="18"/>
    <col min="7930" max="7930" width="24.26953125" style="18" customWidth="1"/>
    <col min="7931" max="7935" width="15.26953125" style="18" customWidth="1"/>
    <col min="7936" max="7936" width="6" style="18" bestFit="1" customWidth="1"/>
    <col min="7937" max="7937" width="8.453125" style="18" customWidth="1"/>
    <col min="7938" max="7938" width="5.453125" style="18" customWidth="1"/>
    <col min="7939" max="7954" width="9.81640625" style="18" customWidth="1"/>
    <col min="7955" max="8185" width="10.7265625" style="18"/>
    <col min="8186" max="8186" width="24.26953125" style="18" customWidth="1"/>
    <col min="8187" max="8191" width="15.26953125" style="18" customWidth="1"/>
    <col min="8192" max="8192" width="6" style="18" bestFit="1" customWidth="1"/>
    <col min="8193" max="8193" width="8.453125" style="18" customWidth="1"/>
    <col min="8194" max="8194" width="5.453125" style="18" customWidth="1"/>
    <col min="8195" max="8210" width="9.81640625" style="18" customWidth="1"/>
    <col min="8211" max="8441" width="10.7265625" style="18"/>
    <col min="8442" max="8442" width="24.26953125" style="18" customWidth="1"/>
    <col min="8443" max="8447" width="15.26953125" style="18" customWidth="1"/>
    <col min="8448" max="8448" width="6" style="18" bestFit="1" customWidth="1"/>
    <col min="8449" max="8449" width="8.453125" style="18" customWidth="1"/>
    <col min="8450" max="8450" width="5.453125" style="18" customWidth="1"/>
    <col min="8451" max="8466" width="9.81640625" style="18" customWidth="1"/>
    <col min="8467" max="8697" width="10.7265625" style="18"/>
    <col min="8698" max="8698" width="24.26953125" style="18" customWidth="1"/>
    <col min="8699" max="8703" width="15.26953125" style="18" customWidth="1"/>
    <col min="8704" max="8704" width="6" style="18" bestFit="1" customWidth="1"/>
    <col min="8705" max="8705" width="8.453125" style="18" customWidth="1"/>
    <col min="8706" max="8706" width="5.453125" style="18" customWidth="1"/>
    <col min="8707" max="8722" width="9.81640625" style="18" customWidth="1"/>
    <col min="8723" max="8953" width="10.7265625" style="18"/>
    <col min="8954" max="8954" width="24.26953125" style="18" customWidth="1"/>
    <col min="8955" max="8959" width="15.26953125" style="18" customWidth="1"/>
    <col min="8960" max="8960" width="6" style="18" bestFit="1" customWidth="1"/>
    <col min="8961" max="8961" width="8.453125" style="18" customWidth="1"/>
    <col min="8962" max="8962" width="5.453125" style="18" customWidth="1"/>
    <col min="8963" max="8978" width="9.81640625" style="18" customWidth="1"/>
    <col min="8979" max="9209" width="10.7265625" style="18"/>
    <col min="9210" max="9210" width="24.26953125" style="18" customWidth="1"/>
    <col min="9211" max="9215" width="15.26953125" style="18" customWidth="1"/>
    <col min="9216" max="9216" width="6" style="18" bestFit="1" customWidth="1"/>
    <col min="9217" max="9217" width="8.453125" style="18" customWidth="1"/>
    <col min="9218" max="9218" width="5.453125" style="18" customWidth="1"/>
    <col min="9219" max="9234" width="9.81640625" style="18" customWidth="1"/>
    <col min="9235" max="9465" width="10.7265625" style="18"/>
    <col min="9466" max="9466" width="24.26953125" style="18" customWidth="1"/>
    <col min="9467" max="9471" width="15.26953125" style="18" customWidth="1"/>
    <col min="9472" max="9472" width="6" style="18" bestFit="1" customWidth="1"/>
    <col min="9473" max="9473" width="8.453125" style="18" customWidth="1"/>
    <col min="9474" max="9474" width="5.453125" style="18" customWidth="1"/>
    <col min="9475" max="9490" width="9.81640625" style="18" customWidth="1"/>
    <col min="9491" max="9721" width="10.7265625" style="18"/>
    <col min="9722" max="9722" width="24.26953125" style="18" customWidth="1"/>
    <col min="9723" max="9727" width="15.26953125" style="18" customWidth="1"/>
    <col min="9728" max="9728" width="6" style="18" bestFit="1" customWidth="1"/>
    <col min="9729" max="9729" width="8.453125" style="18" customWidth="1"/>
    <col min="9730" max="9730" width="5.453125" style="18" customWidth="1"/>
    <col min="9731" max="9746" width="9.81640625" style="18" customWidth="1"/>
    <col min="9747" max="9977" width="10.7265625" style="18"/>
    <col min="9978" max="9978" width="24.26953125" style="18" customWidth="1"/>
    <col min="9979" max="9983" width="15.26953125" style="18" customWidth="1"/>
    <col min="9984" max="9984" width="6" style="18" bestFit="1" customWidth="1"/>
    <col min="9985" max="9985" width="8.453125" style="18" customWidth="1"/>
    <col min="9986" max="9986" width="5.453125" style="18" customWidth="1"/>
    <col min="9987" max="10002" width="9.81640625" style="18" customWidth="1"/>
    <col min="10003" max="10233" width="10.7265625" style="18"/>
    <col min="10234" max="10234" width="24.26953125" style="18" customWidth="1"/>
    <col min="10235" max="10239" width="15.26953125" style="18" customWidth="1"/>
    <col min="10240" max="10240" width="6" style="18" bestFit="1" customWidth="1"/>
    <col min="10241" max="10241" width="8.453125" style="18" customWidth="1"/>
    <col min="10242" max="10242" width="5.453125" style="18" customWidth="1"/>
    <col min="10243" max="10258" width="9.81640625" style="18" customWidth="1"/>
    <col min="10259" max="10489" width="10.7265625" style="18"/>
    <col min="10490" max="10490" width="24.26953125" style="18" customWidth="1"/>
    <col min="10491" max="10495" width="15.26953125" style="18" customWidth="1"/>
    <col min="10496" max="10496" width="6" style="18" bestFit="1" customWidth="1"/>
    <col min="10497" max="10497" width="8.453125" style="18" customWidth="1"/>
    <col min="10498" max="10498" width="5.453125" style="18" customWidth="1"/>
    <col min="10499" max="10514" width="9.81640625" style="18" customWidth="1"/>
    <col min="10515" max="10745" width="10.7265625" style="18"/>
    <col min="10746" max="10746" width="24.26953125" style="18" customWidth="1"/>
    <col min="10747" max="10751" width="15.26953125" style="18" customWidth="1"/>
    <col min="10752" max="10752" width="6" style="18" bestFit="1" customWidth="1"/>
    <col min="10753" max="10753" width="8.453125" style="18" customWidth="1"/>
    <col min="10754" max="10754" width="5.453125" style="18" customWidth="1"/>
    <col min="10755" max="10770" width="9.81640625" style="18" customWidth="1"/>
    <col min="10771" max="11001" width="10.7265625" style="18"/>
    <col min="11002" max="11002" width="24.26953125" style="18" customWidth="1"/>
    <col min="11003" max="11007" width="15.26953125" style="18" customWidth="1"/>
    <col min="11008" max="11008" width="6" style="18" bestFit="1" customWidth="1"/>
    <col min="11009" max="11009" width="8.453125" style="18" customWidth="1"/>
    <col min="11010" max="11010" width="5.453125" style="18" customWidth="1"/>
    <col min="11011" max="11026" width="9.81640625" style="18" customWidth="1"/>
    <col min="11027" max="11257" width="10.7265625" style="18"/>
    <col min="11258" max="11258" width="24.26953125" style="18" customWidth="1"/>
    <col min="11259" max="11263" width="15.26953125" style="18" customWidth="1"/>
    <col min="11264" max="11264" width="6" style="18" bestFit="1" customWidth="1"/>
    <col min="11265" max="11265" width="8.453125" style="18" customWidth="1"/>
    <col min="11266" max="11266" width="5.453125" style="18" customWidth="1"/>
    <col min="11267" max="11282" width="9.81640625" style="18" customWidth="1"/>
    <col min="11283" max="11513" width="10.7265625" style="18"/>
    <col min="11514" max="11514" width="24.26953125" style="18" customWidth="1"/>
    <col min="11515" max="11519" width="15.26953125" style="18" customWidth="1"/>
    <col min="11520" max="11520" width="6" style="18" bestFit="1" customWidth="1"/>
    <col min="11521" max="11521" width="8.453125" style="18" customWidth="1"/>
    <col min="11522" max="11522" width="5.453125" style="18" customWidth="1"/>
    <col min="11523" max="11538" width="9.81640625" style="18" customWidth="1"/>
    <col min="11539" max="11769" width="10.7265625" style="18"/>
    <col min="11770" max="11770" width="24.26953125" style="18" customWidth="1"/>
    <col min="11771" max="11775" width="15.26953125" style="18" customWidth="1"/>
    <col min="11776" max="11776" width="6" style="18" bestFit="1" customWidth="1"/>
    <col min="11777" max="11777" width="8.453125" style="18" customWidth="1"/>
    <col min="11778" max="11778" width="5.453125" style="18" customWidth="1"/>
    <col min="11779" max="11794" width="9.81640625" style="18" customWidth="1"/>
    <col min="11795" max="12025" width="10.7265625" style="18"/>
    <col min="12026" max="12026" width="24.26953125" style="18" customWidth="1"/>
    <col min="12027" max="12031" width="15.26953125" style="18" customWidth="1"/>
    <col min="12032" max="12032" width="6" style="18" bestFit="1" customWidth="1"/>
    <col min="12033" max="12033" width="8.453125" style="18" customWidth="1"/>
    <col min="12034" max="12034" width="5.453125" style="18" customWidth="1"/>
    <col min="12035" max="12050" width="9.81640625" style="18" customWidth="1"/>
    <col min="12051" max="12281" width="10.7265625" style="18"/>
    <col min="12282" max="12282" width="24.26953125" style="18" customWidth="1"/>
    <col min="12283" max="12287" width="15.26953125" style="18" customWidth="1"/>
    <col min="12288" max="12288" width="6" style="18" bestFit="1" customWidth="1"/>
    <col min="12289" max="12289" width="8.453125" style="18" customWidth="1"/>
    <col min="12290" max="12290" width="5.453125" style="18" customWidth="1"/>
    <col min="12291" max="12306" width="9.81640625" style="18" customWidth="1"/>
    <col min="12307" max="12537" width="10.7265625" style="18"/>
    <col min="12538" max="12538" width="24.26953125" style="18" customWidth="1"/>
    <col min="12539" max="12543" width="15.26953125" style="18" customWidth="1"/>
    <col min="12544" max="12544" width="6" style="18" bestFit="1" customWidth="1"/>
    <col min="12545" max="12545" width="8.453125" style="18" customWidth="1"/>
    <col min="12546" max="12546" width="5.453125" style="18" customWidth="1"/>
    <col min="12547" max="12562" width="9.81640625" style="18" customWidth="1"/>
    <col min="12563" max="12793" width="10.7265625" style="18"/>
    <col min="12794" max="12794" width="24.26953125" style="18" customWidth="1"/>
    <col min="12795" max="12799" width="15.26953125" style="18" customWidth="1"/>
    <col min="12800" max="12800" width="6" style="18" bestFit="1" customWidth="1"/>
    <col min="12801" max="12801" width="8.453125" style="18" customWidth="1"/>
    <col min="12802" max="12802" width="5.453125" style="18" customWidth="1"/>
    <col min="12803" max="12818" width="9.81640625" style="18" customWidth="1"/>
    <col min="12819" max="13049" width="10.7265625" style="18"/>
    <col min="13050" max="13050" width="24.26953125" style="18" customWidth="1"/>
    <col min="13051" max="13055" width="15.26953125" style="18" customWidth="1"/>
    <col min="13056" max="13056" width="6" style="18" bestFit="1" customWidth="1"/>
    <col min="13057" max="13057" width="8.453125" style="18" customWidth="1"/>
    <col min="13058" max="13058" width="5.453125" style="18" customWidth="1"/>
    <col min="13059" max="13074" width="9.81640625" style="18" customWidth="1"/>
    <col min="13075" max="13305" width="10.7265625" style="18"/>
    <col min="13306" max="13306" width="24.26953125" style="18" customWidth="1"/>
    <col min="13307" max="13311" width="15.26953125" style="18" customWidth="1"/>
    <col min="13312" max="13312" width="6" style="18" bestFit="1" customWidth="1"/>
    <col min="13313" max="13313" width="8.453125" style="18" customWidth="1"/>
    <col min="13314" max="13314" width="5.453125" style="18" customWidth="1"/>
    <col min="13315" max="13330" width="9.81640625" style="18" customWidth="1"/>
    <col min="13331" max="13561" width="10.7265625" style="18"/>
    <col min="13562" max="13562" width="24.26953125" style="18" customWidth="1"/>
    <col min="13563" max="13567" width="15.26953125" style="18" customWidth="1"/>
    <col min="13568" max="13568" width="6" style="18" bestFit="1" customWidth="1"/>
    <col min="13569" max="13569" width="8.453125" style="18" customWidth="1"/>
    <col min="13570" max="13570" width="5.453125" style="18" customWidth="1"/>
    <col min="13571" max="13586" width="9.81640625" style="18" customWidth="1"/>
    <col min="13587" max="13817" width="10.7265625" style="18"/>
    <col min="13818" max="13818" width="24.26953125" style="18" customWidth="1"/>
    <col min="13819" max="13823" width="15.26953125" style="18" customWidth="1"/>
    <col min="13824" max="13824" width="6" style="18" bestFit="1" customWidth="1"/>
    <col min="13825" max="13825" width="8.453125" style="18" customWidth="1"/>
    <col min="13826" max="13826" width="5.453125" style="18" customWidth="1"/>
    <col min="13827" max="13842" width="9.81640625" style="18" customWidth="1"/>
    <col min="13843" max="14073" width="10.7265625" style="18"/>
    <col min="14074" max="14074" width="24.26953125" style="18" customWidth="1"/>
    <col min="14075" max="14079" width="15.26953125" style="18" customWidth="1"/>
    <col min="14080" max="14080" width="6" style="18" bestFit="1" customWidth="1"/>
    <col min="14081" max="14081" width="8.453125" style="18" customWidth="1"/>
    <col min="14082" max="14082" width="5.453125" style="18" customWidth="1"/>
    <col min="14083" max="14098" width="9.81640625" style="18" customWidth="1"/>
    <col min="14099" max="14329" width="10.7265625" style="18"/>
    <col min="14330" max="14330" width="24.26953125" style="18" customWidth="1"/>
    <col min="14331" max="14335" width="15.26953125" style="18" customWidth="1"/>
    <col min="14336" max="14336" width="6" style="18" bestFit="1" customWidth="1"/>
    <col min="14337" max="14337" width="8.453125" style="18" customWidth="1"/>
    <col min="14338" max="14338" width="5.453125" style="18" customWidth="1"/>
    <col min="14339" max="14354" width="9.81640625" style="18" customWidth="1"/>
    <col min="14355" max="14585" width="10.7265625" style="18"/>
    <col min="14586" max="14586" width="24.26953125" style="18" customWidth="1"/>
    <col min="14587" max="14591" width="15.26953125" style="18" customWidth="1"/>
    <col min="14592" max="14592" width="6" style="18" bestFit="1" customWidth="1"/>
    <col min="14593" max="14593" width="8.453125" style="18" customWidth="1"/>
    <col min="14594" max="14594" width="5.453125" style="18" customWidth="1"/>
    <col min="14595" max="14610" width="9.81640625" style="18" customWidth="1"/>
    <col min="14611" max="14841" width="10.7265625" style="18"/>
    <col min="14842" max="14842" width="24.26953125" style="18" customWidth="1"/>
    <col min="14843" max="14847" width="15.26953125" style="18" customWidth="1"/>
    <col min="14848" max="14848" width="6" style="18" bestFit="1" customWidth="1"/>
    <col min="14849" max="14849" width="8.453125" style="18" customWidth="1"/>
    <col min="14850" max="14850" width="5.453125" style="18" customWidth="1"/>
    <col min="14851" max="14866" width="9.81640625" style="18" customWidth="1"/>
    <col min="14867" max="15097" width="10.7265625" style="18"/>
    <col min="15098" max="15098" width="24.26953125" style="18" customWidth="1"/>
    <col min="15099" max="15103" width="15.26953125" style="18" customWidth="1"/>
    <col min="15104" max="15104" width="6" style="18" bestFit="1" customWidth="1"/>
    <col min="15105" max="15105" width="8.453125" style="18" customWidth="1"/>
    <col min="15106" max="15106" width="5.453125" style="18" customWidth="1"/>
    <col min="15107" max="15122" width="9.81640625" style="18" customWidth="1"/>
    <col min="15123" max="15353" width="10.7265625" style="18"/>
    <col min="15354" max="15354" width="24.26953125" style="18" customWidth="1"/>
    <col min="15355" max="15359" width="15.26953125" style="18" customWidth="1"/>
    <col min="15360" max="15360" width="6" style="18" bestFit="1" customWidth="1"/>
    <col min="15361" max="15361" width="8.453125" style="18" customWidth="1"/>
    <col min="15362" max="15362" width="5.453125" style="18" customWidth="1"/>
    <col min="15363" max="15378" width="9.81640625" style="18" customWidth="1"/>
    <col min="15379" max="15609" width="10.7265625" style="18"/>
    <col min="15610" max="15610" width="24.26953125" style="18" customWidth="1"/>
    <col min="15611" max="15615" width="15.26953125" style="18" customWidth="1"/>
    <col min="15616" max="15616" width="6" style="18" bestFit="1" customWidth="1"/>
    <col min="15617" max="15617" width="8.453125" style="18" customWidth="1"/>
    <col min="15618" max="15618" width="5.453125" style="18" customWidth="1"/>
    <col min="15619" max="15634" width="9.81640625" style="18" customWidth="1"/>
    <col min="15635" max="15865" width="10.7265625" style="18"/>
    <col min="15866" max="15866" width="24.26953125" style="18" customWidth="1"/>
    <col min="15867" max="15871" width="15.26953125" style="18" customWidth="1"/>
    <col min="15872" max="15872" width="6" style="18" bestFit="1" customWidth="1"/>
    <col min="15873" max="15873" width="8.453125" style="18" customWidth="1"/>
    <col min="15874" max="15874" width="5.453125" style="18" customWidth="1"/>
    <col min="15875" max="15890" width="9.81640625" style="18" customWidth="1"/>
    <col min="15891" max="16121" width="10.7265625" style="18"/>
    <col min="16122" max="16122" width="24.26953125" style="18" customWidth="1"/>
    <col min="16123" max="16127" width="15.26953125" style="18" customWidth="1"/>
    <col min="16128" max="16128" width="6" style="18" bestFit="1" customWidth="1"/>
    <col min="16129" max="16129" width="8.453125" style="18" customWidth="1"/>
    <col min="16130" max="16130" width="5.453125" style="18" customWidth="1"/>
    <col min="16131" max="16146" width="9.81640625" style="18" customWidth="1"/>
    <col min="16147" max="16383" width="10.7265625" style="18"/>
    <col min="16384" max="16384" width="10.7265625" style="18" customWidth="1"/>
  </cols>
  <sheetData>
    <row r="1" spans="1:16" x14ac:dyDescent="0.2">
      <c r="B1" s="624" t="s">
        <v>265</v>
      </c>
      <c r="C1" s="624"/>
      <c r="D1" s="624"/>
      <c r="E1" s="624"/>
      <c r="F1" s="624"/>
      <c r="G1" s="624"/>
      <c r="H1" s="624"/>
      <c r="I1" s="624"/>
      <c r="J1" s="624"/>
    </row>
    <row r="2" spans="1:16" ht="15" customHeight="1" x14ac:dyDescent="0.2">
      <c r="B2" s="624" t="s">
        <v>164</v>
      </c>
      <c r="C2" s="624"/>
      <c r="D2" s="624"/>
      <c r="E2" s="624"/>
      <c r="F2" s="624"/>
      <c r="G2" s="624"/>
      <c r="H2" s="624"/>
      <c r="I2" s="624"/>
      <c r="J2" s="624"/>
    </row>
    <row r="3" spans="1:16" ht="15" customHeight="1" x14ac:dyDescent="0.2">
      <c r="B3" s="612"/>
      <c r="C3" s="612"/>
      <c r="E3" s="612"/>
    </row>
    <row r="4" spans="1:16" s="280" customFormat="1" ht="25.2" x14ac:dyDescent="0.2">
      <c r="A4" s="409" t="s">
        <v>266</v>
      </c>
      <c r="B4" s="386"/>
      <c r="C4" s="387" t="s">
        <v>20</v>
      </c>
      <c r="D4" s="387" t="s">
        <v>21</v>
      </c>
      <c r="E4" s="388" t="s">
        <v>22</v>
      </c>
      <c r="F4" s="387" t="s">
        <v>27</v>
      </c>
      <c r="G4" s="389" t="s">
        <v>197</v>
      </c>
      <c r="H4" s="389" t="s">
        <v>255</v>
      </c>
      <c r="I4" s="407" t="s">
        <v>168</v>
      </c>
      <c r="J4" s="389" t="s">
        <v>198</v>
      </c>
      <c r="K4" s="279"/>
      <c r="L4" s="279"/>
      <c r="M4" s="279"/>
      <c r="N4" s="279"/>
      <c r="O4" s="279"/>
      <c r="P4" s="279"/>
    </row>
    <row r="5" spans="1:16" ht="15" customHeight="1" x14ac:dyDescent="0.2">
      <c r="B5" s="390">
        <v>44651</v>
      </c>
      <c r="C5" s="391"/>
      <c r="D5" s="391"/>
      <c r="E5" s="391"/>
      <c r="F5" s="391" t="s">
        <v>38</v>
      </c>
      <c r="G5" s="391" t="s">
        <v>38</v>
      </c>
      <c r="H5" s="391" t="s">
        <v>38</v>
      </c>
      <c r="I5" s="391"/>
      <c r="J5" s="391" t="s">
        <v>38</v>
      </c>
      <c r="K5" s="19"/>
      <c r="L5" s="19"/>
      <c r="M5" s="19"/>
      <c r="N5" s="19"/>
      <c r="O5" s="19"/>
      <c r="P5" s="19"/>
    </row>
    <row r="6" spans="1:16" ht="15" customHeight="1" x14ac:dyDescent="0.2">
      <c r="A6" s="410" t="s">
        <v>267</v>
      </c>
      <c r="B6" s="390">
        <f t="shared" ref="B6:B29" si="0">B5+7</f>
        <v>44658</v>
      </c>
      <c r="C6" s="391" t="s">
        <v>38</v>
      </c>
      <c r="D6" s="391"/>
      <c r="E6" s="391" t="s">
        <v>38</v>
      </c>
      <c r="F6" s="391" t="s">
        <v>38</v>
      </c>
      <c r="G6" s="391"/>
      <c r="H6" s="391" t="s">
        <v>38</v>
      </c>
      <c r="I6" s="391" t="s">
        <v>38</v>
      </c>
      <c r="J6" s="391" t="s">
        <v>38</v>
      </c>
      <c r="K6" s="19"/>
      <c r="L6" s="19"/>
      <c r="M6" s="19"/>
      <c r="N6" s="19"/>
      <c r="O6" s="19"/>
      <c r="P6" s="19"/>
    </row>
    <row r="7" spans="1:16" ht="15" customHeight="1" x14ac:dyDescent="0.2">
      <c r="A7" s="410" t="s">
        <v>267</v>
      </c>
      <c r="B7" s="390">
        <f t="shared" si="0"/>
        <v>44665</v>
      </c>
      <c r="C7" s="391"/>
      <c r="D7" s="391"/>
      <c r="E7" s="391"/>
      <c r="F7" s="391" t="s">
        <v>38</v>
      </c>
      <c r="G7" s="391" t="s">
        <v>38</v>
      </c>
      <c r="H7" s="393" t="s">
        <v>38</v>
      </c>
      <c r="I7" s="391"/>
      <c r="J7" s="391" t="s">
        <v>38</v>
      </c>
      <c r="K7" s="19"/>
      <c r="L7" s="19"/>
      <c r="M7" s="19"/>
      <c r="N7" s="19"/>
      <c r="O7" s="19"/>
      <c r="P7" s="19"/>
    </row>
    <row r="8" spans="1:16" ht="15" customHeight="1" x14ac:dyDescent="0.2">
      <c r="B8" s="390">
        <f t="shared" si="0"/>
        <v>44672</v>
      </c>
      <c r="C8" s="391"/>
      <c r="D8" s="391"/>
      <c r="E8" s="391" t="s">
        <v>38</v>
      </c>
      <c r="F8" s="391" t="s">
        <v>38</v>
      </c>
      <c r="G8" s="391"/>
      <c r="H8" s="392" t="s">
        <v>77</v>
      </c>
      <c r="I8" s="391" t="s">
        <v>38</v>
      </c>
      <c r="J8" s="391" t="s">
        <v>38</v>
      </c>
      <c r="K8" s="19"/>
      <c r="L8" s="19"/>
      <c r="M8" s="19"/>
      <c r="N8" s="19"/>
      <c r="O8" s="19"/>
      <c r="P8" s="19"/>
    </row>
    <row r="9" spans="1:16" ht="15" customHeight="1" x14ac:dyDescent="0.2">
      <c r="B9" s="390">
        <f t="shared" si="0"/>
        <v>44679</v>
      </c>
      <c r="C9" s="393"/>
      <c r="D9" s="391"/>
      <c r="E9" s="391"/>
      <c r="F9" s="393" t="s">
        <v>38</v>
      </c>
      <c r="G9" s="393" t="s">
        <v>38</v>
      </c>
      <c r="H9" s="391" t="s">
        <v>38</v>
      </c>
      <c r="I9" s="391"/>
      <c r="J9" s="391" t="s">
        <v>38</v>
      </c>
      <c r="K9" s="19"/>
      <c r="L9" s="19"/>
      <c r="M9" s="19"/>
      <c r="N9" s="19"/>
      <c r="O9" s="19"/>
      <c r="P9" s="19"/>
    </row>
    <row r="10" spans="1:16" ht="15" customHeight="1" x14ac:dyDescent="0.2">
      <c r="B10" s="390">
        <f t="shared" si="0"/>
        <v>44686</v>
      </c>
      <c r="C10" s="391"/>
      <c r="D10" s="391"/>
      <c r="E10" s="391" t="s">
        <v>38</v>
      </c>
      <c r="F10" s="391"/>
      <c r="G10" s="391"/>
      <c r="H10" s="391" t="s">
        <v>38</v>
      </c>
      <c r="I10" s="391" t="s">
        <v>38</v>
      </c>
      <c r="J10" s="391" t="s">
        <v>38</v>
      </c>
      <c r="K10" s="19"/>
      <c r="L10" s="19"/>
      <c r="M10" s="19"/>
      <c r="N10" s="19"/>
      <c r="O10" s="19"/>
      <c r="P10" s="19"/>
    </row>
    <row r="11" spans="1:16" ht="15" customHeight="1" x14ac:dyDescent="0.2">
      <c r="B11" s="390">
        <f t="shared" si="0"/>
        <v>44693</v>
      </c>
      <c r="C11" s="391"/>
      <c r="D11" s="393" t="s">
        <v>38</v>
      </c>
      <c r="E11" s="391"/>
      <c r="F11" s="391"/>
      <c r="G11" s="391" t="s">
        <v>38</v>
      </c>
      <c r="H11" s="391" t="s">
        <v>38</v>
      </c>
      <c r="I11" s="391"/>
      <c r="J11" s="391" t="s">
        <v>38</v>
      </c>
      <c r="K11" s="19"/>
      <c r="L11" s="19"/>
      <c r="M11" s="19"/>
      <c r="N11" s="19"/>
      <c r="O11" s="19"/>
      <c r="P11" s="19"/>
    </row>
    <row r="12" spans="1:16" ht="15" customHeight="1" x14ac:dyDescent="0.2">
      <c r="B12" s="390">
        <f t="shared" si="0"/>
        <v>44700</v>
      </c>
      <c r="C12" s="391"/>
      <c r="D12" s="391"/>
      <c r="E12" s="391" t="s">
        <v>38</v>
      </c>
      <c r="F12" s="391"/>
      <c r="G12" s="391"/>
      <c r="H12" s="392" t="s">
        <v>77</v>
      </c>
      <c r="I12" s="391" t="s">
        <v>38</v>
      </c>
      <c r="J12" s="391" t="s">
        <v>38</v>
      </c>
      <c r="K12" s="19"/>
      <c r="L12" s="19"/>
      <c r="M12" s="19"/>
      <c r="N12" s="19"/>
      <c r="O12" s="19"/>
      <c r="P12" s="19"/>
    </row>
    <row r="13" spans="1:16" ht="15" customHeight="1" x14ac:dyDescent="0.2">
      <c r="B13" s="390">
        <f t="shared" si="0"/>
        <v>44707</v>
      </c>
      <c r="C13" s="393"/>
      <c r="D13" s="393"/>
      <c r="E13" s="391"/>
      <c r="F13" s="391"/>
      <c r="G13" s="393" t="s">
        <v>38</v>
      </c>
      <c r="H13" s="393" t="s">
        <v>38</v>
      </c>
      <c r="I13" s="391"/>
      <c r="J13" s="391"/>
    </row>
    <row r="14" spans="1:16" ht="15" customHeight="1" x14ac:dyDescent="0.2">
      <c r="B14" s="390">
        <f t="shared" si="0"/>
        <v>44714</v>
      </c>
      <c r="C14" s="391"/>
      <c r="D14" s="391"/>
      <c r="E14" s="391" t="s">
        <v>38</v>
      </c>
      <c r="F14" s="391"/>
      <c r="G14" s="391"/>
      <c r="H14" s="393" t="s">
        <v>38</v>
      </c>
      <c r="I14" s="391" t="s">
        <v>38</v>
      </c>
      <c r="J14" s="391" t="s">
        <v>38</v>
      </c>
    </row>
    <row r="15" spans="1:16" ht="15" customHeight="1" x14ac:dyDescent="0.2">
      <c r="B15" s="390">
        <f t="shared" si="0"/>
        <v>44721</v>
      </c>
      <c r="C15" s="391"/>
      <c r="D15" s="391"/>
      <c r="E15" s="391"/>
      <c r="F15" s="391"/>
      <c r="G15" s="391" t="s">
        <v>38</v>
      </c>
      <c r="H15" s="392" t="s">
        <v>50</v>
      </c>
      <c r="I15" s="391"/>
      <c r="J15" s="391" t="s">
        <v>38</v>
      </c>
    </row>
    <row r="16" spans="1:16" ht="15" customHeight="1" x14ac:dyDescent="0.2">
      <c r="B16" s="390">
        <f t="shared" si="0"/>
        <v>44728</v>
      </c>
      <c r="C16" s="391"/>
      <c r="D16" s="391"/>
      <c r="E16" s="391" t="s">
        <v>38</v>
      </c>
      <c r="F16" s="391"/>
      <c r="G16" s="391"/>
      <c r="H16" s="391" t="s">
        <v>38</v>
      </c>
      <c r="I16" s="391" t="s">
        <v>38</v>
      </c>
      <c r="J16" s="391" t="s">
        <v>38</v>
      </c>
    </row>
    <row r="17" spans="1:10" ht="15" customHeight="1" x14ac:dyDescent="0.2">
      <c r="B17" s="390">
        <f t="shared" si="0"/>
        <v>44735</v>
      </c>
      <c r="C17" s="391"/>
      <c r="D17" s="391"/>
      <c r="E17" s="391"/>
      <c r="F17" s="391"/>
      <c r="G17" s="393" t="s">
        <v>38</v>
      </c>
      <c r="H17" s="393" t="s">
        <v>38</v>
      </c>
      <c r="I17" s="391"/>
      <c r="J17" s="391" t="s">
        <v>38</v>
      </c>
    </row>
    <row r="18" spans="1:10" ht="15" customHeight="1" x14ac:dyDescent="0.2">
      <c r="B18" s="390">
        <f t="shared" si="0"/>
        <v>44742</v>
      </c>
      <c r="C18" s="391"/>
      <c r="D18" s="391"/>
      <c r="E18" s="393" t="s">
        <v>38</v>
      </c>
      <c r="F18" s="391"/>
      <c r="G18" s="391"/>
      <c r="H18" s="393" t="s">
        <v>38</v>
      </c>
      <c r="I18" s="393" t="s">
        <v>38</v>
      </c>
      <c r="J18" s="391" t="s">
        <v>38</v>
      </c>
    </row>
    <row r="19" spans="1:10" ht="15" customHeight="1" x14ac:dyDescent="0.2">
      <c r="A19" s="410" t="s">
        <v>267</v>
      </c>
      <c r="B19" s="390">
        <f t="shared" si="0"/>
        <v>44749</v>
      </c>
      <c r="C19" s="391"/>
      <c r="D19" s="391"/>
      <c r="E19" s="391"/>
      <c r="F19" s="391"/>
      <c r="G19" s="393" t="s">
        <v>38</v>
      </c>
      <c r="H19" s="393" t="s">
        <v>38</v>
      </c>
      <c r="I19" s="391"/>
      <c r="J19" s="391" t="s">
        <v>38</v>
      </c>
    </row>
    <row r="20" spans="1:10" ht="15" customHeight="1" x14ac:dyDescent="0.2">
      <c r="A20" s="410" t="s">
        <v>267</v>
      </c>
      <c r="B20" s="390">
        <f t="shared" si="0"/>
        <v>44756</v>
      </c>
      <c r="C20" s="391"/>
      <c r="D20" s="391"/>
      <c r="E20" s="391" t="s">
        <v>38</v>
      </c>
      <c r="F20" s="391"/>
      <c r="G20" s="391"/>
      <c r="H20" s="391" t="s">
        <v>38</v>
      </c>
      <c r="I20" s="391" t="s">
        <v>38</v>
      </c>
      <c r="J20" s="391" t="s">
        <v>38</v>
      </c>
    </row>
    <row r="21" spans="1:10" ht="15" customHeight="1" x14ac:dyDescent="0.2">
      <c r="A21" s="410" t="s">
        <v>267</v>
      </c>
      <c r="B21" s="390">
        <f t="shared" si="0"/>
        <v>44763</v>
      </c>
      <c r="C21" s="391"/>
      <c r="D21" s="391"/>
      <c r="E21" s="391"/>
      <c r="F21" s="391"/>
      <c r="G21" s="393" t="s">
        <v>38</v>
      </c>
      <c r="H21" s="393" t="s">
        <v>38</v>
      </c>
      <c r="I21" s="391"/>
      <c r="J21" s="391" t="s">
        <v>38</v>
      </c>
    </row>
    <row r="22" spans="1:10" ht="15" customHeight="1" x14ac:dyDescent="0.2">
      <c r="A22" s="410" t="s">
        <v>267</v>
      </c>
      <c r="B22" s="390">
        <f t="shared" si="0"/>
        <v>44770</v>
      </c>
      <c r="C22" s="394" t="s">
        <v>38</v>
      </c>
      <c r="D22" s="393" t="s">
        <v>38</v>
      </c>
      <c r="E22" s="394" t="s">
        <v>38</v>
      </c>
      <c r="F22" s="391"/>
      <c r="G22" s="391"/>
      <c r="H22" s="393" t="s">
        <v>38</v>
      </c>
      <c r="I22" s="394" t="s">
        <v>38</v>
      </c>
      <c r="J22" s="391" t="s">
        <v>38</v>
      </c>
    </row>
    <row r="23" spans="1:10" ht="15" customHeight="1" x14ac:dyDescent="0.2">
      <c r="A23" s="410" t="s">
        <v>267</v>
      </c>
      <c r="B23" s="390">
        <f t="shared" si="0"/>
        <v>44777</v>
      </c>
      <c r="C23" s="393" t="s">
        <v>38</v>
      </c>
      <c r="D23" s="393" t="s">
        <v>38</v>
      </c>
      <c r="E23" s="393" t="s">
        <v>38</v>
      </c>
      <c r="F23" s="391" t="s">
        <v>38</v>
      </c>
      <c r="G23" s="393" t="s">
        <v>38</v>
      </c>
      <c r="H23" s="393" t="s">
        <v>38</v>
      </c>
      <c r="I23" s="393" t="s">
        <v>38</v>
      </c>
      <c r="J23" s="391" t="s">
        <v>38</v>
      </c>
    </row>
    <row r="24" spans="1:10" ht="15" customHeight="1" x14ac:dyDescent="0.2">
      <c r="A24" s="410" t="s">
        <v>267</v>
      </c>
      <c r="B24" s="390">
        <f t="shared" si="0"/>
        <v>44784</v>
      </c>
      <c r="C24" s="394" t="s">
        <v>38</v>
      </c>
      <c r="D24" s="393" t="s">
        <v>38</v>
      </c>
      <c r="E24" s="394" t="s">
        <v>38</v>
      </c>
      <c r="F24" s="393" t="s">
        <v>38</v>
      </c>
      <c r="G24" s="394" t="s">
        <v>38</v>
      </c>
      <c r="H24" s="393" t="s">
        <v>38</v>
      </c>
      <c r="I24" s="394" t="s">
        <v>38</v>
      </c>
      <c r="J24" s="391" t="s">
        <v>38</v>
      </c>
    </row>
    <row r="25" spans="1:10" ht="15" customHeight="1" x14ac:dyDescent="0.2">
      <c r="A25" s="410" t="s">
        <v>267</v>
      </c>
      <c r="B25" s="390">
        <f t="shared" si="0"/>
        <v>44791</v>
      </c>
      <c r="C25" s="393" t="s">
        <v>38</v>
      </c>
      <c r="D25" s="393" t="s">
        <v>38</v>
      </c>
      <c r="E25" s="393" t="s">
        <v>38</v>
      </c>
      <c r="F25" s="393" t="s">
        <v>38</v>
      </c>
      <c r="G25" s="393" t="s">
        <v>38</v>
      </c>
      <c r="H25" s="393" t="s">
        <v>38</v>
      </c>
      <c r="I25" s="393" t="s">
        <v>38</v>
      </c>
      <c r="J25" s="393" t="s">
        <v>38</v>
      </c>
    </row>
    <row r="26" spans="1:10" ht="15" customHeight="1" x14ac:dyDescent="0.2">
      <c r="A26" s="410" t="s">
        <v>267</v>
      </c>
      <c r="B26" s="390">
        <f t="shared" si="0"/>
        <v>44798</v>
      </c>
      <c r="C26" s="391"/>
      <c r="D26" s="391"/>
      <c r="E26" s="391"/>
      <c r="F26" s="391"/>
      <c r="G26" s="391"/>
      <c r="H26" s="392" t="s">
        <v>77</v>
      </c>
      <c r="I26" s="391"/>
      <c r="J26" s="391" t="s">
        <v>38</v>
      </c>
    </row>
    <row r="27" spans="1:10" ht="15" customHeight="1" x14ac:dyDescent="0.2">
      <c r="B27" s="390">
        <f t="shared" si="0"/>
        <v>44805</v>
      </c>
      <c r="C27" s="391"/>
      <c r="D27" s="391"/>
      <c r="E27" s="391"/>
      <c r="F27" s="391" t="s">
        <v>38</v>
      </c>
      <c r="G27" s="391" t="s">
        <v>38</v>
      </c>
      <c r="H27" s="391" t="s">
        <v>38</v>
      </c>
      <c r="I27" s="391"/>
      <c r="J27" s="391"/>
    </row>
    <row r="28" spans="1:10" ht="15" customHeight="1" x14ac:dyDescent="0.2">
      <c r="B28" s="390">
        <f t="shared" si="0"/>
        <v>44812</v>
      </c>
      <c r="C28" s="391"/>
      <c r="D28" s="391"/>
      <c r="E28" s="393" t="s">
        <v>38</v>
      </c>
      <c r="F28" s="391"/>
      <c r="G28" s="391"/>
      <c r="H28" s="391" t="s">
        <v>38</v>
      </c>
      <c r="I28" s="393" t="s">
        <v>38</v>
      </c>
      <c r="J28" s="393" t="s">
        <v>38</v>
      </c>
    </row>
    <row r="29" spans="1:10" ht="15" customHeight="1" x14ac:dyDescent="0.2">
      <c r="B29" s="390">
        <f t="shared" si="0"/>
        <v>44819</v>
      </c>
      <c r="C29" s="391"/>
      <c r="D29" s="391"/>
      <c r="E29" s="391"/>
      <c r="F29" s="391"/>
      <c r="G29" s="391" t="s">
        <v>38</v>
      </c>
      <c r="H29" s="391" t="s">
        <v>38</v>
      </c>
      <c r="I29" s="391"/>
      <c r="J29" s="391" t="s">
        <v>38</v>
      </c>
    </row>
    <row r="30" spans="1:10" ht="15" customHeight="1" x14ac:dyDescent="0.2">
      <c r="B30" s="390">
        <f>B29+7</f>
        <v>44826</v>
      </c>
      <c r="C30" s="391"/>
      <c r="D30" s="391"/>
      <c r="E30" s="393" t="s">
        <v>38</v>
      </c>
      <c r="F30" s="393" t="s">
        <v>38</v>
      </c>
      <c r="G30" s="391"/>
      <c r="H30" s="392" t="s">
        <v>77</v>
      </c>
      <c r="I30" s="393" t="s">
        <v>38</v>
      </c>
      <c r="J30" s="391" t="s">
        <v>38</v>
      </c>
    </row>
    <row r="31" spans="1:10" ht="15" customHeight="1" x14ac:dyDescent="0.2">
      <c r="B31" s="390">
        <f>B30+7</f>
        <v>44833</v>
      </c>
      <c r="C31" s="391"/>
      <c r="D31" s="391"/>
      <c r="E31" s="393"/>
      <c r="F31" s="391"/>
      <c r="G31" s="393" t="s">
        <v>38</v>
      </c>
      <c r="H31" s="393" t="s">
        <v>38</v>
      </c>
      <c r="I31" s="393"/>
      <c r="J31" s="391"/>
    </row>
    <row r="32" spans="1:10" ht="15" customHeight="1" x14ac:dyDescent="0.2">
      <c r="B32" s="395"/>
      <c r="C32" s="396"/>
      <c r="D32" s="396"/>
      <c r="E32" s="396"/>
      <c r="F32" s="397"/>
      <c r="G32" s="397"/>
      <c r="H32" s="397"/>
      <c r="I32" s="398"/>
      <c r="J32" s="398"/>
    </row>
    <row r="33" spans="2:10" ht="13.2" thickBot="1" x14ac:dyDescent="0.25">
      <c r="B33" s="399" t="s">
        <v>23</v>
      </c>
      <c r="C33" s="398"/>
      <c r="D33" s="398"/>
      <c r="E33" s="398"/>
      <c r="F33" s="398"/>
      <c r="G33" s="398"/>
      <c r="H33" s="398"/>
      <c r="I33" s="398"/>
      <c r="J33" s="398"/>
    </row>
    <row r="34" spans="2:10" ht="13.2" thickBot="1" x14ac:dyDescent="0.25">
      <c r="B34" s="400"/>
      <c r="C34" s="627" t="s">
        <v>28</v>
      </c>
      <c r="D34" s="628"/>
      <c r="E34" s="629"/>
      <c r="F34" s="627" t="s">
        <v>29</v>
      </c>
      <c r="G34" s="628"/>
      <c r="H34" s="629"/>
      <c r="I34" s="398"/>
      <c r="J34" s="398"/>
    </row>
    <row r="35" spans="2:10" x14ac:dyDescent="0.2">
      <c r="B35" s="401" t="s">
        <v>20</v>
      </c>
      <c r="C35" s="402" t="s">
        <v>4</v>
      </c>
      <c r="D35" s="630" t="s">
        <v>3</v>
      </c>
      <c r="E35" s="631"/>
      <c r="F35" s="402" t="s">
        <v>26</v>
      </c>
      <c r="G35" s="630">
        <v>661498014</v>
      </c>
      <c r="H35" s="631"/>
      <c r="I35" s="398"/>
      <c r="J35" s="398"/>
    </row>
    <row r="36" spans="2:10" x14ac:dyDescent="0.2">
      <c r="B36" s="403" t="s">
        <v>21</v>
      </c>
      <c r="C36" s="404" t="s">
        <v>351</v>
      </c>
      <c r="D36" s="625" t="s">
        <v>353</v>
      </c>
      <c r="E36" s="626"/>
      <c r="F36" s="404" t="s">
        <v>52</v>
      </c>
      <c r="G36" s="625">
        <v>474824966</v>
      </c>
      <c r="H36" s="626"/>
      <c r="I36" s="398"/>
      <c r="J36" s="398"/>
    </row>
    <row r="37" spans="2:10" x14ac:dyDescent="0.2">
      <c r="B37" s="403" t="s">
        <v>22</v>
      </c>
      <c r="C37" s="404" t="s">
        <v>162</v>
      </c>
      <c r="D37" s="625" t="s">
        <v>165</v>
      </c>
      <c r="E37" s="626"/>
      <c r="F37" s="404" t="s">
        <v>24</v>
      </c>
      <c r="G37" s="625">
        <v>665483866</v>
      </c>
      <c r="H37" s="626"/>
      <c r="I37" s="398"/>
      <c r="J37" s="398"/>
    </row>
    <row r="38" spans="2:10" x14ac:dyDescent="0.2">
      <c r="B38" s="403" t="s">
        <v>27</v>
      </c>
      <c r="C38" s="404" t="s">
        <v>1</v>
      </c>
      <c r="D38" s="625" t="s">
        <v>2</v>
      </c>
      <c r="E38" s="626"/>
      <c r="F38" s="404" t="s">
        <v>31</v>
      </c>
      <c r="G38" s="625" t="s">
        <v>32</v>
      </c>
      <c r="H38" s="626"/>
      <c r="I38" s="398"/>
      <c r="J38" s="398"/>
    </row>
    <row r="39" spans="2:10" x14ac:dyDescent="0.2">
      <c r="B39" s="403" t="s">
        <v>201</v>
      </c>
      <c r="C39" s="404" t="s">
        <v>202</v>
      </c>
      <c r="D39" s="625" t="s">
        <v>203</v>
      </c>
      <c r="E39" s="626"/>
      <c r="F39" s="404" t="s">
        <v>268</v>
      </c>
      <c r="G39" s="625" t="s">
        <v>350</v>
      </c>
      <c r="H39" s="626"/>
      <c r="I39" s="398"/>
      <c r="J39" s="398"/>
    </row>
    <row r="40" spans="2:10" x14ac:dyDescent="0.2">
      <c r="B40" s="403" t="s">
        <v>256</v>
      </c>
      <c r="C40" s="404" t="s">
        <v>51</v>
      </c>
      <c r="D40" s="625">
        <v>666244894</v>
      </c>
      <c r="E40" s="626"/>
      <c r="F40" s="404" t="s">
        <v>30</v>
      </c>
      <c r="G40" s="625" t="s">
        <v>33</v>
      </c>
      <c r="H40" s="626"/>
      <c r="I40" s="398"/>
      <c r="J40" s="398"/>
    </row>
    <row r="41" spans="2:10" x14ac:dyDescent="0.2">
      <c r="B41" s="403" t="s">
        <v>168</v>
      </c>
      <c r="C41" s="404" t="s">
        <v>179</v>
      </c>
      <c r="D41" s="625" t="s">
        <v>181</v>
      </c>
      <c r="E41" s="626"/>
      <c r="F41" s="404" t="s">
        <v>180</v>
      </c>
      <c r="G41" s="625">
        <v>650035053</v>
      </c>
      <c r="H41" s="626"/>
      <c r="I41" s="398"/>
      <c r="J41" s="398"/>
    </row>
    <row r="42" spans="2:10" ht="13.2" thickBot="1" x14ac:dyDescent="0.25">
      <c r="B42" s="405" t="s">
        <v>198</v>
      </c>
      <c r="C42" s="406" t="s">
        <v>25</v>
      </c>
      <c r="D42" s="632">
        <v>685987813</v>
      </c>
      <c r="E42" s="633"/>
      <c r="F42" s="406" t="s">
        <v>199</v>
      </c>
      <c r="G42" s="632" t="s">
        <v>200</v>
      </c>
      <c r="H42" s="633"/>
      <c r="I42" s="398"/>
      <c r="J42" s="398"/>
    </row>
    <row r="43" spans="2:10" x14ac:dyDescent="0.2">
      <c r="B43" s="398"/>
      <c r="C43" s="398"/>
      <c r="D43" s="398"/>
      <c r="E43" s="398"/>
      <c r="F43" s="398"/>
      <c r="G43" s="398"/>
      <c r="H43" s="398"/>
      <c r="I43" s="398"/>
      <c r="J43" s="398"/>
    </row>
    <row r="44" spans="2:10" x14ac:dyDescent="0.2">
      <c r="B44" s="398"/>
      <c r="C44" s="398"/>
      <c r="D44" s="398"/>
      <c r="E44" s="398"/>
      <c r="F44" s="398"/>
      <c r="G44" s="398"/>
      <c r="H44" s="398"/>
      <c r="I44" s="398"/>
      <c r="J44" s="398"/>
    </row>
    <row r="45" spans="2:10" x14ac:dyDescent="0.2">
      <c r="B45" s="398"/>
      <c r="C45" s="398"/>
      <c r="D45" s="398"/>
      <c r="E45" s="398"/>
      <c r="F45" s="398"/>
      <c r="G45" s="398"/>
      <c r="H45" s="398"/>
      <c r="I45" s="398"/>
      <c r="J45" s="398"/>
    </row>
    <row r="46" spans="2:10" x14ac:dyDescent="0.2">
      <c r="B46" s="398"/>
      <c r="C46" s="398"/>
      <c r="D46" s="398"/>
      <c r="E46" s="398"/>
      <c r="F46" s="398"/>
      <c r="G46" s="398"/>
      <c r="H46" s="398"/>
      <c r="I46" s="398"/>
      <c r="J46" s="398"/>
    </row>
    <row r="47" spans="2:10" x14ac:dyDescent="0.2">
      <c r="B47" s="398"/>
      <c r="C47" s="398"/>
      <c r="D47" s="398"/>
      <c r="E47" s="398"/>
      <c r="F47" s="398"/>
      <c r="G47" s="398"/>
      <c r="H47" s="398"/>
      <c r="I47" s="398"/>
      <c r="J47" s="398"/>
    </row>
    <row r="48" spans="2:10" x14ac:dyDescent="0.2">
      <c r="B48" s="398"/>
      <c r="C48" s="398"/>
      <c r="D48" s="398"/>
      <c r="E48" s="398"/>
      <c r="F48" s="398"/>
      <c r="G48" s="398"/>
      <c r="H48" s="398"/>
      <c r="I48" s="398"/>
      <c r="J48" s="398"/>
    </row>
  </sheetData>
  <mergeCells count="20">
    <mergeCell ref="D40:E40"/>
    <mergeCell ref="G40:H40"/>
    <mergeCell ref="D41:E41"/>
    <mergeCell ref="G41:H41"/>
    <mergeCell ref="D42:E42"/>
    <mergeCell ref="G42:H42"/>
    <mergeCell ref="B1:J1"/>
    <mergeCell ref="B2:J2"/>
    <mergeCell ref="D39:E39"/>
    <mergeCell ref="G39:H39"/>
    <mergeCell ref="C34:E34"/>
    <mergeCell ref="F34:H34"/>
    <mergeCell ref="D35:E35"/>
    <mergeCell ref="G35:H35"/>
    <mergeCell ref="D36:E36"/>
    <mergeCell ref="G36:H36"/>
    <mergeCell ref="D37:E37"/>
    <mergeCell ref="G37:H37"/>
    <mergeCell ref="D38:E38"/>
    <mergeCell ref="G38:H38"/>
  </mergeCells>
  <conditionalFormatting sqref="B6:B31">
    <cfRule type="expression" dxfId="103" priority="275">
      <formula>MOD(ROW(),2)</formula>
    </cfRule>
  </conditionalFormatting>
  <conditionalFormatting sqref="B5:I5">
    <cfRule type="expression" dxfId="102" priority="251">
      <formula>MOD(ROW(),2)</formula>
    </cfRule>
  </conditionalFormatting>
  <conditionalFormatting sqref="C6:C8 C14:D20 C21:C22 C24 D25 C26:D31 D21">
    <cfRule type="cellIs" dxfId="101" priority="278" operator="equal">
      <formula>"fermé"</formula>
    </cfRule>
  </conditionalFormatting>
  <conditionalFormatting sqref="C6:C12">
    <cfRule type="expression" dxfId="100" priority="235">
      <formula>MOD(ROW(),2)</formula>
    </cfRule>
  </conditionalFormatting>
  <conditionalFormatting sqref="C9">
    <cfRule type="cellIs" dxfId="99" priority="234" operator="equal">
      <formula>"fermé"</formula>
    </cfRule>
  </conditionalFormatting>
  <conditionalFormatting sqref="C21:C24">
    <cfRule type="expression" dxfId="98" priority="230">
      <formula>MOD(ROW(),2)</formula>
    </cfRule>
  </conditionalFormatting>
  <conditionalFormatting sqref="C23">
    <cfRule type="cellIs" dxfId="97" priority="229" operator="equal">
      <formula>"fermé"</formula>
    </cfRule>
  </conditionalFormatting>
  <conditionalFormatting sqref="C13:D13">
    <cfRule type="cellIs" dxfId="96" priority="232" operator="equal">
      <formula>"fermé"</formula>
    </cfRule>
  </conditionalFormatting>
  <conditionalFormatting sqref="C13:D16">
    <cfRule type="expression" dxfId="95" priority="233">
      <formula>MOD(ROW(),2)</formula>
    </cfRule>
  </conditionalFormatting>
  <conditionalFormatting sqref="C17:D20">
    <cfRule type="expression" dxfId="94" priority="226">
      <formula>MOD(ROW(),2)</formula>
    </cfRule>
  </conditionalFormatting>
  <conditionalFormatting sqref="C25:D31">
    <cfRule type="expression" dxfId="93" priority="228">
      <formula>MOD(ROW(),2)</formula>
    </cfRule>
  </conditionalFormatting>
  <conditionalFormatting sqref="C25:G25">
    <cfRule type="cellIs" dxfId="92" priority="97" operator="equal">
      <formula>"fermé"</formula>
    </cfRule>
  </conditionalFormatting>
  <conditionalFormatting sqref="D8:D12">
    <cfRule type="expression" dxfId="91" priority="2">
      <formula>MOD(ROW(),2)</formula>
    </cfRule>
  </conditionalFormatting>
  <conditionalFormatting sqref="D11">
    <cfRule type="cellIs" dxfId="90" priority="1" operator="equal">
      <formula>"fermé"</formula>
    </cfRule>
  </conditionalFormatting>
  <conditionalFormatting sqref="D21:D24">
    <cfRule type="expression" dxfId="89" priority="219">
      <formula>MOD(ROW(),2)</formula>
    </cfRule>
  </conditionalFormatting>
  <conditionalFormatting sqref="D22:D24">
    <cfRule type="cellIs" dxfId="88" priority="218" operator="equal">
      <formula>"fermé"</formula>
    </cfRule>
  </conditionalFormatting>
  <conditionalFormatting sqref="D6:E7">
    <cfRule type="expression" dxfId="87" priority="217">
      <formula>MOD(ROW(),2)</formula>
    </cfRule>
  </conditionalFormatting>
  <conditionalFormatting sqref="E8:E9">
    <cfRule type="expression" dxfId="86" priority="214">
      <formula>MOD(ROW(),2)</formula>
    </cfRule>
  </conditionalFormatting>
  <conditionalFormatting sqref="E10">
    <cfRule type="expression" dxfId="85" priority="210">
      <formula>MOD(ROW(),2)</formula>
    </cfRule>
  </conditionalFormatting>
  <conditionalFormatting sqref="E10:E12">
    <cfRule type="cellIs" dxfId="84" priority="208" operator="equal">
      <formula>"fermé"</formula>
    </cfRule>
  </conditionalFormatting>
  <conditionalFormatting sqref="E11:E14">
    <cfRule type="expression" dxfId="83" priority="204">
      <formula>MOD(ROW(),2)</formula>
    </cfRule>
  </conditionalFormatting>
  <conditionalFormatting sqref="E12:E17">
    <cfRule type="cellIs" dxfId="82" priority="198" operator="equal">
      <formula>"fermé"</formula>
    </cfRule>
  </conditionalFormatting>
  <conditionalFormatting sqref="E16:E17">
    <cfRule type="expression" dxfId="81" priority="197">
      <formula>MOD(ROW(),2)</formula>
    </cfRule>
  </conditionalFormatting>
  <conditionalFormatting sqref="E18">
    <cfRule type="cellIs" dxfId="80" priority="286" operator="equal">
      <formula>"fermé"</formula>
    </cfRule>
  </conditionalFormatting>
  <conditionalFormatting sqref="E19">
    <cfRule type="cellIs" dxfId="79" priority="196" operator="equal">
      <formula>"fermé"</formula>
    </cfRule>
  </conditionalFormatting>
  <conditionalFormatting sqref="E20:E22 E24">
    <cfRule type="cellIs" dxfId="78" priority="190" operator="equal">
      <formula>"fermé"</formula>
    </cfRule>
  </conditionalFormatting>
  <conditionalFormatting sqref="E20:E24">
    <cfRule type="expression" dxfId="77" priority="188">
      <formula>MOD(ROW(),2)</formula>
    </cfRule>
  </conditionalFormatting>
  <conditionalFormatting sqref="E23">
    <cfRule type="cellIs" dxfId="76" priority="187" operator="equal">
      <formula>"fermé"</formula>
    </cfRule>
  </conditionalFormatting>
  <conditionalFormatting sqref="E26:E27">
    <cfRule type="cellIs" dxfId="75" priority="267" operator="equal">
      <formula>"fermé"</formula>
    </cfRule>
  </conditionalFormatting>
  <conditionalFormatting sqref="E27:E28">
    <cfRule type="expression" dxfId="74" priority="266">
      <formula>MOD(ROW(),2)</formula>
    </cfRule>
  </conditionalFormatting>
  <conditionalFormatting sqref="E6:F8">
    <cfRule type="cellIs" dxfId="73" priority="211" operator="equal">
      <formula>"fermé"</formula>
    </cfRule>
  </conditionalFormatting>
  <conditionalFormatting sqref="E19:G19">
    <cfRule type="expression" dxfId="72" priority="195">
      <formula>MOD(ROW(),2)</formula>
    </cfRule>
  </conditionalFormatting>
  <conditionalFormatting sqref="E25:G25">
    <cfRule type="expression" dxfId="71" priority="98">
      <formula>MOD(ROW(),2)</formula>
    </cfRule>
  </conditionalFormatting>
  <conditionalFormatting sqref="E15:H15">
    <cfRule type="expression" dxfId="70" priority="34">
      <formula>MOD(ROW(),2)</formula>
    </cfRule>
  </conditionalFormatting>
  <conditionalFormatting sqref="E26:H26">
    <cfRule type="expression" dxfId="69" priority="78">
      <formula>MOD(ROW(),2)</formula>
    </cfRule>
  </conditionalFormatting>
  <conditionalFormatting sqref="E29:I29 G31:H31">
    <cfRule type="cellIs" dxfId="68" priority="237" operator="equal">
      <formula>"fermé"</formula>
    </cfRule>
  </conditionalFormatting>
  <conditionalFormatting sqref="E5:J5">
    <cfRule type="cellIs" dxfId="67" priority="180" operator="equal">
      <formula>"fermé"</formula>
    </cfRule>
  </conditionalFormatting>
  <conditionalFormatting sqref="E28:J28">
    <cfRule type="cellIs" dxfId="66" priority="263" operator="equal">
      <formula>"fermé"</formula>
    </cfRule>
  </conditionalFormatting>
  <conditionalFormatting sqref="F6:F9 G7:H7">
    <cfRule type="expression" dxfId="65" priority="212">
      <formula>MOD(ROW(),2)</formula>
    </cfRule>
  </conditionalFormatting>
  <conditionalFormatting sqref="F10:F24">
    <cfRule type="cellIs" dxfId="64" priority="240" operator="equal">
      <formula>"fermé"</formula>
    </cfRule>
  </conditionalFormatting>
  <conditionalFormatting sqref="F23:F24">
    <cfRule type="expression" dxfId="63" priority="265">
      <formula>MOD(ROW(),2)</formula>
    </cfRule>
  </conditionalFormatting>
  <conditionalFormatting sqref="F29:F30 E29:E31">
    <cfRule type="expression" dxfId="62" priority="236">
      <formula>MOD(ROW(),2)</formula>
    </cfRule>
  </conditionalFormatting>
  <conditionalFormatting sqref="F9:G10 F12 F16:G16 F18:G18 F20:G20">
    <cfRule type="cellIs" dxfId="61" priority="96" operator="equal">
      <formula>"fermé"</formula>
    </cfRule>
  </conditionalFormatting>
  <conditionalFormatting sqref="F11:G11">
    <cfRule type="expression" dxfId="60" priority="40">
      <formula>MOD(ROW(),2)</formula>
    </cfRule>
  </conditionalFormatting>
  <conditionalFormatting sqref="F13:G13">
    <cfRule type="expression" dxfId="59" priority="38">
      <formula>MOD(ROW(),2)</formula>
    </cfRule>
  </conditionalFormatting>
  <conditionalFormatting sqref="F14:G14">
    <cfRule type="cellIs" dxfId="58" priority="41" operator="equal">
      <formula>"fermé"</formula>
    </cfRule>
  </conditionalFormatting>
  <conditionalFormatting sqref="F17:G17">
    <cfRule type="expression" dxfId="57" priority="239">
      <formula>MOD(ROW(),2)</formula>
    </cfRule>
  </conditionalFormatting>
  <conditionalFormatting sqref="F21:G21">
    <cfRule type="expression" dxfId="56" priority="103">
      <formula>MOD(ROW(),2)</formula>
    </cfRule>
  </conditionalFormatting>
  <conditionalFormatting sqref="F22:G22">
    <cfRule type="cellIs" dxfId="55" priority="31" operator="equal">
      <formula>"fermé"</formula>
    </cfRule>
    <cfRule type="expression" dxfId="54" priority="32">
      <formula>MOD(ROW(),2)</formula>
    </cfRule>
  </conditionalFormatting>
  <conditionalFormatting sqref="F27:G29">
    <cfRule type="expression" dxfId="53" priority="262">
      <formula>MOD(ROW(),2)</formula>
    </cfRule>
  </conditionalFormatting>
  <conditionalFormatting sqref="F30:G30 E30:F31">
    <cfRule type="cellIs" dxfId="52" priority="93" operator="equal">
      <formula>"fermé"</formula>
    </cfRule>
  </conditionalFormatting>
  <conditionalFormatting sqref="F10:H10 F12 F14:G14 F16:G16 E18:G18 F20:G20">
    <cfRule type="expression" dxfId="51" priority="241">
      <formula>MOD(ROW(),2)</formula>
    </cfRule>
  </conditionalFormatting>
  <conditionalFormatting sqref="F26:H27">
    <cfRule type="cellIs" dxfId="50" priority="79" operator="equal">
      <formula>"fermé"</formula>
    </cfRule>
  </conditionalFormatting>
  <conditionalFormatting sqref="G6">
    <cfRule type="expression" dxfId="49" priority="44">
      <formula>MOD(ROW(),2)</formula>
    </cfRule>
  </conditionalFormatting>
  <conditionalFormatting sqref="G8">
    <cfRule type="cellIs" dxfId="48" priority="43" operator="equal">
      <formula>"fermé"</formula>
    </cfRule>
  </conditionalFormatting>
  <conditionalFormatting sqref="G9">
    <cfRule type="expression" dxfId="47" priority="122">
      <formula>MOD(ROW(),2)</formula>
    </cfRule>
  </conditionalFormatting>
  <conditionalFormatting sqref="G11:G13">
    <cfRule type="cellIs" dxfId="46" priority="36" operator="equal">
      <formula>"fermé"</formula>
    </cfRule>
  </conditionalFormatting>
  <conditionalFormatting sqref="G15:G23">
    <cfRule type="cellIs" dxfId="45" priority="33" operator="equal">
      <formula>"fermé"</formula>
    </cfRule>
  </conditionalFormatting>
  <conditionalFormatting sqref="G23:G24">
    <cfRule type="expression" dxfId="44" priority="100">
      <formula>MOD(ROW(),2)</formula>
    </cfRule>
  </conditionalFormatting>
  <conditionalFormatting sqref="G24">
    <cfRule type="cellIs" dxfId="43" priority="102" operator="equal">
      <formula>"fermé"</formula>
    </cfRule>
  </conditionalFormatting>
  <conditionalFormatting sqref="G28:G30 F30:F31">
    <cfRule type="expression" dxfId="42" priority="92">
      <formula>MOD(ROW(),2)</formula>
    </cfRule>
  </conditionalFormatting>
  <conditionalFormatting sqref="G29">
    <cfRule type="cellIs" dxfId="41" priority="30" operator="equal">
      <formula>"fermé"</formula>
    </cfRule>
  </conditionalFormatting>
  <conditionalFormatting sqref="G6:H7">
    <cfRule type="cellIs" dxfId="40" priority="45" operator="equal">
      <formula>"fermé"</formula>
    </cfRule>
  </conditionalFormatting>
  <conditionalFormatting sqref="G8:H8">
    <cfRule type="expression" dxfId="39" priority="42">
      <formula>MOD(ROW(),2)</formula>
    </cfRule>
  </conditionalFormatting>
  <conditionalFormatting sqref="G12:H12">
    <cfRule type="expression" dxfId="38" priority="35">
      <formula>MOD(ROW(),2)</formula>
    </cfRule>
  </conditionalFormatting>
  <conditionalFormatting sqref="G19:H19">
    <cfRule type="cellIs" dxfId="37" priority="259" operator="equal">
      <formula>"fermé"</formula>
    </cfRule>
  </conditionalFormatting>
  <conditionalFormatting sqref="G31:H31">
    <cfRule type="cellIs" dxfId="36" priority="73" operator="equal">
      <formula>"fermé"</formula>
    </cfRule>
    <cfRule type="expression" dxfId="35" priority="130">
      <formula>MOD(ROW(),2)</formula>
    </cfRule>
  </conditionalFormatting>
  <conditionalFormatting sqref="H6">
    <cfRule type="expression" dxfId="34" priority="129">
      <formula>MOD(ROW(),2)</formula>
    </cfRule>
  </conditionalFormatting>
  <conditionalFormatting sqref="H8:H15">
    <cfRule type="cellIs" dxfId="33" priority="244" operator="equal">
      <formula>"fermé"</formula>
    </cfRule>
  </conditionalFormatting>
  <conditionalFormatting sqref="H9:H11">
    <cfRule type="expression" dxfId="32" priority="249">
      <formula>MOD(ROW(),2)</formula>
    </cfRule>
  </conditionalFormatting>
  <conditionalFormatting sqref="H13:H19">
    <cfRule type="expression" dxfId="31" priority="256">
      <formula>MOD(ROW(),2)</formula>
    </cfRule>
  </conditionalFormatting>
  <conditionalFormatting sqref="H14:H16 C5:E5 H5:I5 C10:C12 D6:D10 E9 I9 D12">
    <cfRule type="cellIs" dxfId="30" priority="276" operator="equal">
      <formula>"fermé"</formula>
    </cfRule>
  </conditionalFormatting>
  <conditionalFormatting sqref="H17:H25">
    <cfRule type="cellIs" dxfId="29" priority="106" operator="equal">
      <formula>"fermé"</formula>
    </cfRule>
  </conditionalFormatting>
  <conditionalFormatting sqref="H20">
    <cfRule type="expression" dxfId="28" priority="105">
      <formula>MOD(ROW(),2)</formula>
    </cfRule>
  </conditionalFormatting>
  <conditionalFormatting sqref="H21:H25">
    <cfRule type="expression" dxfId="27" priority="254">
      <formula>MOD(ROW(),2)</formula>
    </cfRule>
  </conditionalFormatting>
  <conditionalFormatting sqref="H26">
    <cfRule type="cellIs" dxfId="26" priority="77" operator="equal">
      <formula>"fermé"</formula>
    </cfRule>
  </conditionalFormatting>
  <conditionalFormatting sqref="H27:H29 G29 H31">
    <cfRule type="expression" dxfId="25" priority="288">
      <formula>MOD(ROW(),2)</formula>
    </cfRule>
  </conditionalFormatting>
  <conditionalFormatting sqref="H30">
    <cfRule type="cellIs" dxfId="24" priority="74" operator="equal">
      <formula>"fermé"</formula>
    </cfRule>
    <cfRule type="expression" dxfId="23" priority="75">
      <formula>MOD(ROW(),2)</formula>
    </cfRule>
    <cfRule type="cellIs" dxfId="22" priority="76" operator="equal">
      <formula>"fermé"</formula>
    </cfRule>
  </conditionalFormatting>
  <conditionalFormatting sqref="I6:I8">
    <cfRule type="cellIs" dxfId="21" priority="20" operator="equal">
      <formula>"fermé"</formula>
    </cfRule>
  </conditionalFormatting>
  <conditionalFormatting sqref="I6:I9">
    <cfRule type="expression" dxfId="20" priority="21">
      <formula>MOD(ROW(),2)</formula>
    </cfRule>
  </conditionalFormatting>
  <conditionalFormatting sqref="I10">
    <cfRule type="expression" dxfId="19" priority="19">
      <formula>MOD(ROW(),2)</formula>
    </cfRule>
  </conditionalFormatting>
  <conditionalFormatting sqref="I10:I12">
    <cfRule type="cellIs" dxfId="18" priority="18" operator="equal">
      <formula>"fermé"</formula>
    </cfRule>
  </conditionalFormatting>
  <conditionalFormatting sqref="I11:I14">
    <cfRule type="expression" dxfId="17" priority="17">
      <formula>MOD(ROW(),2)</formula>
    </cfRule>
  </conditionalFormatting>
  <conditionalFormatting sqref="I12:I22 I24">
    <cfRule type="cellIs" dxfId="16" priority="10" operator="equal">
      <formula>"fermé"</formula>
    </cfRule>
  </conditionalFormatting>
  <conditionalFormatting sqref="I15">
    <cfRule type="expression" dxfId="15" priority="6">
      <formula>MOD(ROW(),2)</formula>
    </cfRule>
  </conditionalFormatting>
  <conditionalFormatting sqref="I16:I24">
    <cfRule type="expression" dxfId="14" priority="8">
      <formula>MOD(ROW(),2)</formula>
    </cfRule>
  </conditionalFormatting>
  <conditionalFormatting sqref="I23">
    <cfRule type="cellIs" dxfId="13" priority="7" operator="equal">
      <formula>"fermé"</formula>
    </cfRule>
  </conditionalFormatting>
  <conditionalFormatting sqref="I25">
    <cfRule type="cellIs" dxfId="12" priority="4" operator="equal">
      <formula>"fermé"</formula>
    </cfRule>
  </conditionalFormatting>
  <conditionalFormatting sqref="I25:I31">
    <cfRule type="expression" dxfId="11" priority="5">
      <formula>MOD(ROW(),2)</formula>
    </cfRule>
  </conditionalFormatting>
  <conditionalFormatting sqref="I26:I27">
    <cfRule type="cellIs" dxfId="10" priority="27" operator="equal">
      <formula>"fermé"</formula>
    </cfRule>
  </conditionalFormatting>
  <conditionalFormatting sqref="I30:I31">
    <cfRule type="cellIs" dxfId="9" priority="3" operator="equal">
      <formula>"fermé"</formula>
    </cfRule>
  </conditionalFormatting>
  <conditionalFormatting sqref="J5:J12 J26:J27 J29:J31">
    <cfRule type="expression" dxfId="8" priority="289">
      <formula>MOD(ROW(),2)</formula>
    </cfRule>
  </conditionalFormatting>
  <conditionalFormatting sqref="J6">
    <cfRule type="expression" dxfId="7" priority="90">
      <formula>MOD(ROW(),2)</formula>
    </cfRule>
  </conditionalFormatting>
  <conditionalFormatting sqref="J6:J18">
    <cfRule type="cellIs" dxfId="6" priority="91" operator="equal">
      <formula>"fermé"</formula>
    </cfRule>
  </conditionalFormatting>
  <conditionalFormatting sqref="J13:J24">
    <cfRule type="expression" dxfId="5" priority="156">
      <formula>MOD(ROW(),2)</formula>
    </cfRule>
  </conditionalFormatting>
  <conditionalFormatting sqref="J19:J25">
    <cfRule type="cellIs" dxfId="4" priority="83" operator="equal">
      <formula>"fermé"</formula>
    </cfRule>
  </conditionalFormatting>
  <conditionalFormatting sqref="J25">
    <cfRule type="expression" dxfId="3" priority="84">
      <formula>MOD(ROW(),2)</formula>
    </cfRule>
  </conditionalFormatting>
  <conditionalFormatting sqref="J26:J27">
    <cfRule type="cellIs" dxfId="2" priority="174" operator="equal">
      <formula>"fermé"</formula>
    </cfRule>
  </conditionalFormatting>
  <conditionalFormatting sqref="J27:J28">
    <cfRule type="expression" dxfId="1" priority="87">
      <formula>MOD(ROW(),2)</formula>
    </cfRule>
  </conditionalFormatting>
  <conditionalFormatting sqref="J29:J31">
    <cfRule type="cellIs" dxfId="0" priority="171" operator="equal">
      <formula>"fermé"</formula>
    </cfRule>
  </conditionalFormatting>
  <hyperlinks>
    <hyperlink ref="B33" r:id="rId1" xr:uid="{00000000-0004-0000-0100-000000000000}"/>
  </hyperlinks>
  <printOptions horizontalCentered="1" verticalCentered="1"/>
  <pageMargins left="0.79000000000000015" right="0.79000000000000015" top="0.98" bottom="0.98" header="0.51" footer="0.51"/>
  <pageSetup paperSize="9" scale="73" orientation="landscape" r:id="rId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V54"/>
  <sheetViews>
    <sheetView zoomScale="85" zoomScaleNormal="85" zoomScaleSheetLayoutView="40" zoomScalePageLayoutView="85" workbookViewId="0">
      <selection activeCell="D4" sqref="D4"/>
    </sheetView>
  </sheetViews>
  <sheetFormatPr baseColWidth="10" defaultColWidth="10.7265625" defaultRowHeight="12.6" x14ac:dyDescent="0.2"/>
  <cols>
    <col min="1" max="1" width="47.453125" style="39" customWidth="1"/>
    <col min="2" max="2" width="1" style="39" customWidth="1"/>
    <col min="3" max="3" width="2.1796875" style="39" customWidth="1"/>
    <col min="4" max="4" width="10.26953125" style="40" bestFit="1" customWidth="1"/>
    <col min="5" max="5" width="10.7265625" style="39" bestFit="1" customWidth="1"/>
    <col min="6" max="6" width="7.26953125" style="39" bestFit="1" customWidth="1"/>
    <col min="7" max="7" width="8.453125" style="39" bestFit="1" customWidth="1"/>
    <col min="8" max="8" width="11" style="39" customWidth="1"/>
    <col min="9" max="9" width="10.453125" style="39" bestFit="1" customWidth="1"/>
    <col min="10" max="10" width="8.81640625" style="39" bestFit="1" customWidth="1"/>
    <col min="11" max="11" width="8.26953125" style="39" bestFit="1" customWidth="1"/>
    <col min="12" max="12" width="8.7265625" style="39" bestFit="1" customWidth="1"/>
    <col min="13" max="13" width="9.1796875" style="39" customWidth="1"/>
    <col min="14" max="14" width="10.453125" style="39" bestFit="1" customWidth="1"/>
    <col min="15" max="15" width="8.26953125" style="39" bestFit="1" customWidth="1"/>
    <col min="16" max="16" width="8.1796875" style="39" bestFit="1" customWidth="1"/>
    <col min="17" max="17" width="8.7265625" style="39" bestFit="1" customWidth="1"/>
    <col min="18" max="18" width="11.1796875" style="39" customWidth="1"/>
    <col min="19" max="16384" width="10.7265625" style="39"/>
  </cols>
  <sheetData>
    <row r="1" spans="1:18" ht="13.05" customHeight="1" x14ac:dyDescent="0.2">
      <c r="A1" s="647" t="s">
        <v>269</v>
      </c>
      <c r="B1" s="84"/>
      <c r="C1" s="85">
        <v>40</v>
      </c>
      <c r="D1" s="649" t="s">
        <v>86</v>
      </c>
      <c r="E1" s="649"/>
      <c r="F1" s="649"/>
      <c r="G1" s="649"/>
      <c r="H1" s="649"/>
      <c r="I1" s="649"/>
      <c r="J1" s="649"/>
      <c r="K1" s="649"/>
      <c r="L1" s="649"/>
      <c r="M1" s="649"/>
      <c r="N1" s="649"/>
      <c r="O1" s="649"/>
      <c r="P1" s="649"/>
      <c r="Q1" s="649"/>
    </row>
    <row r="2" spans="1:18" ht="22.5" customHeight="1" thickBot="1" x14ac:dyDescent="0.25">
      <c r="A2" s="648"/>
      <c r="B2" s="84"/>
      <c r="E2" s="650" t="s">
        <v>34</v>
      </c>
      <c r="F2" s="651"/>
      <c r="G2" s="651"/>
      <c r="H2" s="651"/>
      <c r="I2" s="651"/>
      <c r="J2" s="651"/>
      <c r="K2" s="651"/>
      <c r="L2" s="651"/>
      <c r="M2" s="651"/>
      <c r="N2" s="651"/>
      <c r="O2" s="651"/>
      <c r="P2" s="651"/>
      <c r="Q2" s="651"/>
    </row>
    <row r="3" spans="1:18" ht="13.2" thickBot="1" x14ac:dyDescent="0.25">
      <c r="A3" s="648"/>
      <c r="B3" s="84"/>
      <c r="E3" s="83">
        <v>44651</v>
      </c>
      <c r="F3" s="82">
        <f t="shared" ref="F3:Q3" si="0">E3+7</f>
        <v>44658</v>
      </c>
      <c r="G3" s="82">
        <f t="shared" si="0"/>
        <v>44665</v>
      </c>
      <c r="H3" s="82">
        <f t="shared" si="0"/>
        <v>44672</v>
      </c>
      <c r="I3" s="82">
        <f t="shared" si="0"/>
        <v>44679</v>
      </c>
      <c r="J3" s="82">
        <f t="shared" si="0"/>
        <v>44686</v>
      </c>
      <c r="K3" s="80">
        <f t="shared" si="0"/>
        <v>44693</v>
      </c>
      <c r="L3" s="80">
        <f t="shared" si="0"/>
        <v>44700</v>
      </c>
      <c r="M3" s="80">
        <f t="shared" si="0"/>
        <v>44707</v>
      </c>
      <c r="N3" s="80">
        <f t="shared" si="0"/>
        <v>44714</v>
      </c>
      <c r="O3" s="79">
        <f t="shared" si="0"/>
        <v>44721</v>
      </c>
      <c r="P3" s="82">
        <f t="shared" si="0"/>
        <v>44728</v>
      </c>
      <c r="Q3" s="78">
        <f t="shared" si="0"/>
        <v>44735</v>
      </c>
    </row>
    <row r="4" spans="1:18" ht="25.2" x14ac:dyDescent="0.2">
      <c r="A4" s="648"/>
      <c r="B4" s="44"/>
      <c r="D4" s="411" t="s">
        <v>270</v>
      </c>
      <c r="E4" s="77"/>
      <c r="F4" s="76" t="s">
        <v>85</v>
      </c>
      <c r="G4" s="75"/>
      <c r="H4" s="75"/>
      <c r="I4" s="75"/>
      <c r="J4" s="75"/>
      <c r="K4" s="75"/>
      <c r="L4" s="276"/>
      <c r="M4" s="276"/>
      <c r="N4" s="75"/>
      <c r="O4" s="75"/>
      <c r="P4" s="75"/>
      <c r="Q4" s="74"/>
    </row>
    <row r="5" spans="1:18" ht="25.2" x14ac:dyDescent="0.2">
      <c r="A5" s="648"/>
      <c r="B5" s="44"/>
      <c r="D5" s="412" t="s">
        <v>271</v>
      </c>
      <c r="E5" s="73"/>
      <c r="F5" s="72" t="s">
        <v>38</v>
      </c>
      <c r="G5" s="71"/>
      <c r="H5" s="71"/>
      <c r="I5" s="71"/>
      <c r="J5" s="71"/>
      <c r="K5" s="71"/>
      <c r="L5" s="277"/>
      <c r="M5" s="277"/>
      <c r="N5" s="71"/>
      <c r="O5" s="71"/>
      <c r="P5" s="71"/>
      <c r="Q5" s="70"/>
    </row>
    <row r="6" spans="1:18" ht="25.8" thickBot="1" x14ac:dyDescent="0.25">
      <c r="A6" s="648"/>
      <c r="B6" s="46"/>
      <c r="D6" s="413" t="s">
        <v>272</v>
      </c>
      <c r="E6" s="69"/>
      <c r="F6" s="68" t="s">
        <v>38</v>
      </c>
      <c r="G6" s="67"/>
      <c r="H6" s="67"/>
      <c r="I6" s="67"/>
      <c r="J6" s="67"/>
      <c r="K6" s="67"/>
      <c r="L6" s="278"/>
      <c r="M6" s="278"/>
      <c r="N6" s="67"/>
      <c r="O6" s="67"/>
      <c r="P6" s="67"/>
      <c r="Q6" s="66"/>
    </row>
    <row r="7" spans="1:18" ht="13.2" thickBot="1" x14ac:dyDescent="0.25">
      <c r="A7" s="648"/>
      <c r="B7" s="46"/>
      <c r="E7" s="81">
        <f>+Q3+7</f>
        <v>44742</v>
      </c>
      <c r="F7" s="80">
        <f t="shared" ref="F7:R7" si="1">E7+7</f>
        <v>44749</v>
      </c>
      <c r="G7" s="80">
        <f t="shared" si="1"/>
        <v>44756</v>
      </c>
      <c r="H7" s="80">
        <f t="shared" si="1"/>
        <v>44763</v>
      </c>
      <c r="I7" s="80">
        <f t="shared" si="1"/>
        <v>44770</v>
      </c>
      <c r="J7" s="79">
        <f t="shared" si="1"/>
        <v>44777</v>
      </c>
      <c r="K7" s="79">
        <f t="shared" si="1"/>
        <v>44784</v>
      </c>
      <c r="L7" s="79">
        <f t="shared" si="1"/>
        <v>44791</v>
      </c>
      <c r="M7" s="79">
        <f t="shared" si="1"/>
        <v>44798</v>
      </c>
      <c r="N7" s="79">
        <f t="shared" si="1"/>
        <v>44805</v>
      </c>
      <c r="O7" s="79">
        <f t="shared" si="1"/>
        <v>44812</v>
      </c>
      <c r="P7" s="79">
        <f t="shared" si="1"/>
        <v>44819</v>
      </c>
      <c r="Q7" s="79">
        <f t="shared" si="1"/>
        <v>44826</v>
      </c>
      <c r="R7" s="78">
        <f t="shared" si="1"/>
        <v>44833</v>
      </c>
    </row>
    <row r="8" spans="1:18" ht="25.2" x14ac:dyDescent="0.2">
      <c r="A8" s="648"/>
      <c r="B8" s="46"/>
      <c r="D8" s="411" t="s">
        <v>270</v>
      </c>
      <c r="E8" s="77"/>
      <c r="F8" s="75"/>
      <c r="G8" s="75"/>
      <c r="H8" s="75"/>
      <c r="I8" s="76" t="s">
        <v>85</v>
      </c>
      <c r="J8" s="76" t="s">
        <v>85</v>
      </c>
      <c r="K8" s="76" t="s">
        <v>85</v>
      </c>
      <c r="L8" s="76" t="s">
        <v>85</v>
      </c>
      <c r="M8" s="75"/>
      <c r="N8" s="75"/>
      <c r="O8" s="75"/>
      <c r="P8" s="75"/>
      <c r="Q8" s="75"/>
      <c r="R8" s="74"/>
    </row>
    <row r="9" spans="1:18" ht="25.2" x14ac:dyDescent="0.2">
      <c r="A9" s="648"/>
      <c r="B9" s="46"/>
      <c r="D9" s="412" t="s">
        <v>271</v>
      </c>
      <c r="E9" s="73"/>
      <c r="F9" s="71"/>
      <c r="G9" s="71"/>
      <c r="H9" s="71"/>
      <c r="I9" s="72" t="s">
        <v>38</v>
      </c>
      <c r="J9" s="72" t="s">
        <v>38</v>
      </c>
      <c r="K9" s="72" t="s">
        <v>38</v>
      </c>
      <c r="L9" s="72" t="s">
        <v>38</v>
      </c>
      <c r="M9" s="71"/>
      <c r="N9" s="71"/>
      <c r="O9" s="71"/>
      <c r="P9" s="71"/>
      <c r="Q9" s="71"/>
      <c r="R9" s="70"/>
    </row>
    <row r="10" spans="1:18" ht="25.8" thickBot="1" x14ac:dyDescent="0.25">
      <c r="A10" s="648"/>
      <c r="B10" s="46"/>
      <c r="D10" s="413" t="s">
        <v>272</v>
      </c>
      <c r="E10" s="69"/>
      <c r="F10" s="67"/>
      <c r="G10" s="67"/>
      <c r="H10" s="67"/>
      <c r="I10" s="68" t="s">
        <v>38</v>
      </c>
      <c r="J10" s="68" t="s">
        <v>38</v>
      </c>
      <c r="K10" s="68" t="s">
        <v>38</v>
      </c>
      <c r="L10" s="68" t="s">
        <v>38</v>
      </c>
      <c r="M10" s="67"/>
      <c r="N10" s="67"/>
      <c r="O10" s="67"/>
      <c r="P10" s="67"/>
      <c r="Q10" s="67"/>
      <c r="R10" s="66"/>
    </row>
    <row r="11" spans="1:18" x14ac:dyDescent="0.2">
      <c r="A11" s="648"/>
      <c r="B11" s="46"/>
    </row>
    <row r="12" spans="1:18" x14ac:dyDescent="0.2">
      <c r="A12" s="648"/>
      <c r="B12" s="46"/>
      <c r="D12" s="634" t="s">
        <v>48</v>
      </c>
      <c r="E12" s="634"/>
      <c r="F12" s="634"/>
      <c r="G12" s="634"/>
      <c r="H12" s="634"/>
      <c r="I12" s="634"/>
      <c r="J12" s="652">
        <f>E3</f>
        <v>44651</v>
      </c>
      <c r="K12" s="652"/>
      <c r="L12" s="65" t="s">
        <v>18</v>
      </c>
      <c r="M12" s="652">
        <f>Q7</f>
        <v>44826</v>
      </c>
      <c r="N12" s="652"/>
      <c r="O12" s="64" t="s">
        <v>5</v>
      </c>
    </row>
    <row r="13" spans="1:18" x14ac:dyDescent="0.2">
      <c r="A13" s="648"/>
      <c r="B13" s="46"/>
      <c r="E13" s="63"/>
      <c r="F13" s="63"/>
      <c r="G13" s="63"/>
    </row>
    <row r="14" spans="1:18" s="62" customFormat="1" x14ac:dyDescent="0.2">
      <c r="A14" s="648"/>
      <c r="B14" s="46"/>
      <c r="D14" s="638" t="s">
        <v>84</v>
      </c>
      <c r="E14" s="638"/>
      <c r="F14" s="61">
        <f>SUM(E4:Q4)+SUM(E8:R8)</f>
        <v>0</v>
      </c>
      <c r="G14" s="634" t="s">
        <v>81</v>
      </c>
      <c r="H14" s="634"/>
      <c r="I14" s="634"/>
      <c r="J14" s="414">
        <v>11.55</v>
      </c>
      <c r="K14" s="634" t="s">
        <v>37</v>
      </c>
      <c r="L14" s="634"/>
      <c r="M14" s="635">
        <f>F14*J14</f>
        <v>0</v>
      </c>
      <c r="N14" s="635"/>
      <c r="O14" s="59"/>
      <c r="P14" s="59"/>
      <c r="Q14" s="59"/>
      <c r="R14" s="59"/>
    </row>
    <row r="15" spans="1:18" s="62" customFormat="1" x14ac:dyDescent="0.2">
      <c r="A15" s="648"/>
      <c r="B15" s="46"/>
      <c r="D15" s="638" t="s">
        <v>83</v>
      </c>
      <c r="E15" s="638"/>
      <c r="F15" s="61">
        <f>SUM(E5:Q5)+SUM(E9:R9)</f>
        <v>0</v>
      </c>
      <c r="G15" s="634" t="s">
        <v>81</v>
      </c>
      <c r="H15" s="634"/>
      <c r="I15" s="634"/>
      <c r="J15" s="414">
        <v>15.75</v>
      </c>
      <c r="K15" s="634" t="s">
        <v>37</v>
      </c>
      <c r="L15" s="634"/>
      <c r="M15" s="635">
        <f>F15*J15</f>
        <v>0</v>
      </c>
      <c r="N15" s="635"/>
      <c r="O15" s="59"/>
      <c r="P15" s="59"/>
      <c r="Q15" s="59"/>
      <c r="R15" s="59"/>
    </row>
    <row r="16" spans="1:18" s="40" customFormat="1" x14ac:dyDescent="0.2">
      <c r="A16" s="648"/>
      <c r="B16" s="46"/>
      <c r="D16" s="638" t="s">
        <v>82</v>
      </c>
      <c r="E16" s="638"/>
      <c r="F16" s="61">
        <f>SUM(E6:Q6)+SUM(E10:R10)</f>
        <v>0</v>
      </c>
      <c r="G16" s="634" t="s">
        <v>81</v>
      </c>
      <c r="H16" s="634"/>
      <c r="I16" s="634"/>
      <c r="J16" s="414">
        <v>24.15</v>
      </c>
      <c r="K16" s="634" t="s">
        <v>37</v>
      </c>
      <c r="L16" s="634"/>
      <c r="M16" s="635">
        <f>F16*J16</f>
        <v>0</v>
      </c>
      <c r="N16" s="635"/>
      <c r="O16" s="58"/>
      <c r="P16" s="58"/>
      <c r="Q16" s="58"/>
      <c r="R16" s="58"/>
    </row>
    <row r="17" spans="1:48" s="40" customFormat="1" ht="13.2" thickBot="1" x14ac:dyDescent="0.25">
      <c r="A17" s="648"/>
      <c r="B17" s="46"/>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row>
    <row r="18" spans="1:48" s="60" customFormat="1" x14ac:dyDescent="0.2">
      <c r="A18" s="648"/>
      <c r="B18" s="46"/>
      <c r="D18" s="655" t="s">
        <v>6</v>
      </c>
      <c r="E18" s="656"/>
      <c r="F18" s="643">
        <f>SUM(M14:N16)</f>
        <v>0</v>
      </c>
      <c r="G18" s="643"/>
      <c r="H18" s="645" t="s">
        <v>14</v>
      </c>
      <c r="I18" s="639"/>
      <c r="J18" s="641" t="s">
        <v>15</v>
      </c>
      <c r="K18" s="39"/>
      <c r="L18" s="39"/>
      <c r="M18" s="39"/>
      <c r="N18" s="39"/>
      <c r="O18" s="39"/>
      <c r="P18" s="39"/>
    </row>
    <row r="19" spans="1:48" s="60" customFormat="1" ht="13.2" thickBot="1" x14ac:dyDescent="0.25">
      <c r="A19" s="648"/>
      <c r="B19" s="46"/>
      <c r="D19" s="657"/>
      <c r="E19" s="658"/>
      <c r="F19" s="644"/>
      <c r="G19" s="644"/>
      <c r="H19" s="646"/>
      <c r="I19" s="640"/>
      <c r="J19" s="642"/>
      <c r="K19" s="39"/>
      <c r="L19" s="39"/>
      <c r="M19" s="39"/>
      <c r="N19" s="39"/>
      <c r="O19" s="39"/>
      <c r="P19" s="39"/>
    </row>
    <row r="20" spans="1:48" s="40" customFormat="1" x14ac:dyDescent="0.2">
      <c r="A20" s="648"/>
      <c r="B20" s="46"/>
      <c r="E20" s="58"/>
      <c r="F20" s="59"/>
      <c r="G20" s="59"/>
      <c r="H20" s="58"/>
      <c r="I20" s="59"/>
      <c r="J20" s="59"/>
      <c r="K20" s="58"/>
      <c r="L20" s="59"/>
      <c r="M20" s="59"/>
      <c r="N20" s="58"/>
    </row>
    <row r="21" spans="1:48" s="40" customFormat="1" ht="22.5" customHeight="1" x14ac:dyDescent="0.2">
      <c r="A21" s="648"/>
      <c r="B21" s="46"/>
      <c r="D21" s="636" t="s">
        <v>40</v>
      </c>
      <c r="E21" s="636"/>
      <c r="F21" s="636"/>
      <c r="G21" s="636"/>
      <c r="H21" s="636"/>
      <c r="I21" s="637" t="s">
        <v>35</v>
      </c>
      <c r="J21" s="637"/>
      <c r="K21" s="637"/>
      <c r="L21" s="637"/>
      <c r="M21" s="637"/>
    </row>
    <row r="22" spans="1:48" s="40" customFormat="1" ht="21" customHeight="1" x14ac:dyDescent="0.2">
      <c r="A22" s="648"/>
      <c r="B22" s="46"/>
      <c r="D22" s="636"/>
      <c r="E22" s="636"/>
      <c r="F22" s="636"/>
      <c r="G22" s="636"/>
      <c r="H22" s="636"/>
      <c r="I22" s="637"/>
      <c r="J22" s="637"/>
      <c r="K22" s="637"/>
      <c r="L22" s="637"/>
      <c r="M22" s="637"/>
    </row>
    <row r="23" spans="1:48" s="40" customFormat="1" ht="26.25" customHeight="1" x14ac:dyDescent="0.2">
      <c r="A23" s="648"/>
      <c r="B23" s="46"/>
      <c r="D23" s="636"/>
      <c r="E23" s="636"/>
      <c r="F23" s="636"/>
      <c r="G23" s="636"/>
      <c r="H23" s="636"/>
      <c r="I23" s="57" t="s">
        <v>39</v>
      </c>
      <c r="J23" s="56"/>
      <c r="L23" s="57" t="s">
        <v>43</v>
      </c>
      <c r="M23" s="56"/>
    </row>
    <row r="24" spans="1:48" s="40" customFormat="1" x14ac:dyDescent="0.2">
      <c r="A24" s="648"/>
      <c r="B24" s="46"/>
      <c r="D24" s="661" t="s">
        <v>7</v>
      </c>
      <c r="E24" s="661"/>
      <c r="F24" s="661"/>
      <c r="G24" s="661"/>
      <c r="H24" s="661"/>
      <c r="I24" s="662" t="s">
        <v>8</v>
      </c>
      <c r="J24" s="663"/>
      <c r="K24" s="663"/>
      <c r="L24" s="663"/>
      <c r="M24" s="664"/>
    </row>
    <row r="25" spans="1:48" s="40" customFormat="1" ht="18" customHeight="1" x14ac:dyDescent="0.2">
      <c r="A25" s="648"/>
      <c r="B25" s="46"/>
      <c r="D25" s="53" t="s">
        <v>9</v>
      </c>
      <c r="E25" s="665"/>
      <c r="F25" s="666"/>
      <c r="G25" s="53" t="s">
        <v>17</v>
      </c>
      <c r="H25" s="54" t="str">
        <f>IF(I18=1,F18,"")</f>
        <v/>
      </c>
      <c r="I25" s="53" t="s">
        <v>9</v>
      </c>
      <c r="J25" s="665"/>
      <c r="K25" s="667"/>
      <c r="L25" s="53" t="s">
        <v>17</v>
      </c>
      <c r="M25" s="54" t="str">
        <f>IF($I$18=3,ROUND($F$18/3,0),"")</f>
        <v/>
      </c>
    </row>
    <row r="26" spans="1:48" s="40" customFormat="1" ht="18" customHeight="1" x14ac:dyDescent="0.2">
      <c r="A26" s="648"/>
      <c r="B26" s="46"/>
      <c r="D26" s="53" t="s">
        <v>10</v>
      </c>
      <c r="E26" s="668"/>
      <c r="F26" s="668"/>
      <c r="G26" s="48"/>
      <c r="H26" s="48"/>
      <c r="I26" s="53" t="s">
        <v>9</v>
      </c>
      <c r="J26" s="665"/>
      <c r="K26" s="667"/>
      <c r="L26" s="53" t="s">
        <v>17</v>
      </c>
      <c r="M26" s="54" t="str">
        <f>IF($I$18=3,ROUND($F$18/3,0),"")</f>
        <v/>
      </c>
    </row>
    <row r="27" spans="1:48" s="40" customFormat="1" ht="18" customHeight="1" x14ac:dyDescent="0.2">
      <c r="A27" s="648"/>
      <c r="B27" s="46"/>
      <c r="D27" s="51"/>
      <c r="E27" s="48"/>
      <c r="F27" s="55"/>
      <c r="G27" s="48"/>
      <c r="H27" s="48"/>
      <c r="I27" s="53" t="s">
        <v>9</v>
      </c>
      <c r="J27" s="665"/>
      <c r="K27" s="667"/>
      <c r="L27" s="53" t="s">
        <v>17</v>
      </c>
      <c r="M27" s="54" t="str">
        <f>IF($I$18=3,F18-SUM(M25:M26),"")</f>
        <v/>
      </c>
    </row>
    <row r="28" spans="1:48" s="40" customFormat="1" ht="18" customHeight="1" x14ac:dyDescent="0.2">
      <c r="A28" s="648"/>
      <c r="B28" s="46"/>
      <c r="D28" s="51"/>
      <c r="E28" s="48"/>
      <c r="F28" s="51"/>
      <c r="G28" s="48"/>
      <c r="H28" s="48"/>
      <c r="I28" s="53" t="s">
        <v>10</v>
      </c>
      <c r="J28" s="665"/>
      <c r="K28" s="667"/>
      <c r="L28" s="51"/>
      <c r="M28" s="48"/>
    </row>
    <row r="29" spans="1:48" s="40" customFormat="1" x14ac:dyDescent="0.2">
      <c r="A29" s="648"/>
      <c r="B29" s="46"/>
      <c r="D29" s="634" t="s">
        <v>80</v>
      </c>
      <c r="E29" s="634"/>
      <c r="F29" s="634"/>
      <c r="G29" s="634"/>
      <c r="H29" s="634"/>
      <c r="I29" s="634"/>
      <c r="J29" s="634"/>
      <c r="K29" s="634"/>
      <c r="L29" s="634"/>
      <c r="M29" s="634"/>
      <c r="N29" s="634"/>
      <c r="O29" s="52"/>
      <c r="P29" s="52"/>
      <c r="Q29" s="52"/>
      <c r="R29" s="52"/>
    </row>
    <row r="30" spans="1:48" x14ac:dyDescent="0.2">
      <c r="A30" s="648"/>
      <c r="B30" s="46"/>
      <c r="D30" s="48"/>
      <c r="E30" s="48"/>
      <c r="F30" s="51"/>
      <c r="G30" s="48"/>
      <c r="H30" s="48"/>
      <c r="I30" s="50"/>
      <c r="J30" s="50"/>
      <c r="K30" s="50"/>
      <c r="L30" s="50"/>
      <c r="M30" s="48"/>
      <c r="N30" s="48"/>
      <c r="O30" s="48"/>
      <c r="P30" s="48"/>
      <c r="Q30" s="48"/>
      <c r="R30" s="48"/>
    </row>
    <row r="31" spans="1:48" ht="30" customHeight="1" x14ac:dyDescent="0.2">
      <c r="A31" s="648"/>
      <c r="B31" s="46"/>
      <c r="D31" s="653" t="s">
        <v>41</v>
      </c>
      <c r="E31" s="653"/>
      <c r="F31" s="653"/>
      <c r="G31" s="654"/>
      <c r="H31" s="654"/>
      <c r="I31" s="654"/>
      <c r="J31" s="654"/>
      <c r="K31" s="654"/>
      <c r="L31" s="654"/>
      <c r="M31" s="654"/>
      <c r="P31" s="49"/>
      <c r="Q31" s="49"/>
      <c r="R31" s="49"/>
    </row>
    <row r="32" spans="1:48" ht="30" customHeight="1" x14ac:dyDescent="0.2">
      <c r="A32" s="648"/>
      <c r="B32" s="46"/>
      <c r="D32" s="659" t="s">
        <v>19</v>
      </c>
      <c r="E32" s="659"/>
      <c r="F32" s="659"/>
      <c r="G32" s="660"/>
      <c r="H32" s="660"/>
      <c r="I32" s="660"/>
      <c r="J32" s="660"/>
      <c r="K32" s="660"/>
      <c r="L32" s="660"/>
      <c r="M32" s="660"/>
      <c r="P32" s="49"/>
      <c r="Q32" s="49"/>
      <c r="R32" s="49"/>
    </row>
    <row r="33" spans="1:19" ht="30" customHeight="1" x14ac:dyDescent="0.2">
      <c r="A33" s="648"/>
      <c r="B33" s="46"/>
      <c r="D33" s="659" t="s">
        <v>42</v>
      </c>
      <c r="E33" s="659"/>
      <c r="F33" s="659"/>
      <c r="G33" s="688"/>
      <c r="H33" s="688"/>
      <c r="I33" s="688"/>
      <c r="J33" s="688"/>
      <c r="K33" s="688"/>
      <c r="L33" s="688"/>
      <c r="M33" s="688"/>
      <c r="P33" s="48"/>
      <c r="Q33" s="48"/>
      <c r="R33" s="48"/>
    </row>
    <row r="34" spans="1:19" ht="30" customHeight="1" x14ac:dyDescent="0.2">
      <c r="A34" s="648"/>
      <c r="B34" s="46"/>
      <c r="D34" s="659" t="s">
        <v>13</v>
      </c>
      <c r="E34" s="659"/>
      <c r="F34" s="659"/>
      <c r="G34" s="689"/>
      <c r="H34" s="688"/>
      <c r="I34" s="688"/>
      <c r="J34" s="688"/>
      <c r="K34" s="688"/>
      <c r="L34" s="688"/>
      <c r="M34" s="688"/>
      <c r="P34" s="48"/>
      <c r="Q34" s="48"/>
      <c r="R34" s="48"/>
    </row>
    <row r="35" spans="1:19" x14ac:dyDescent="0.2">
      <c r="A35" s="648"/>
      <c r="B35" s="46"/>
      <c r="E35" s="48"/>
      <c r="F35" s="48"/>
    </row>
    <row r="36" spans="1:19" x14ac:dyDescent="0.2">
      <c r="A36" s="648"/>
      <c r="B36" s="46"/>
      <c r="D36" s="690" t="s">
        <v>47</v>
      </c>
      <c r="E36" s="690"/>
      <c r="F36" s="690"/>
      <c r="G36" s="39" t="s">
        <v>11</v>
      </c>
      <c r="H36" s="40" t="s">
        <v>12</v>
      </c>
      <c r="I36" s="691">
        <f ca="1">TODAY()</f>
        <v>44668</v>
      </c>
      <c r="J36" s="691"/>
      <c r="K36" s="47"/>
    </row>
    <row r="37" spans="1:19" x14ac:dyDescent="0.2">
      <c r="A37" s="648"/>
      <c r="B37" s="46"/>
      <c r="D37" s="687" t="s">
        <v>16</v>
      </c>
      <c r="E37" s="687"/>
      <c r="F37" s="687"/>
      <c r="G37" s="687"/>
      <c r="H37" s="687"/>
      <c r="I37" s="687"/>
      <c r="J37" s="687"/>
      <c r="K37" s="687"/>
      <c r="L37" s="687"/>
      <c r="M37" s="687"/>
      <c r="N37" s="687"/>
      <c r="O37" s="687"/>
      <c r="P37" s="45"/>
      <c r="Q37" s="45"/>
    </row>
    <row r="38" spans="1:19" ht="13.5" customHeight="1" x14ac:dyDescent="0.2">
      <c r="A38" s="648"/>
      <c r="B38" s="44"/>
      <c r="D38" s="678" t="s">
        <v>36</v>
      </c>
      <c r="E38" s="679"/>
      <c r="F38" s="679"/>
      <c r="G38" s="679"/>
      <c r="H38" s="680"/>
      <c r="I38" s="669" t="s">
        <v>79</v>
      </c>
      <c r="J38" s="670"/>
      <c r="K38" s="670"/>
      <c r="L38" s="670"/>
      <c r="M38" s="671"/>
      <c r="N38" s="669" t="s">
        <v>78</v>
      </c>
      <c r="O38" s="670"/>
      <c r="P38" s="670"/>
      <c r="Q38" s="670"/>
      <c r="R38" s="671"/>
      <c r="S38" s="613"/>
    </row>
    <row r="39" spans="1:19" x14ac:dyDescent="0.2">
      <c r="A39" s="648"/>
      <c r="B39" s="44"/>
      <c r="D39" s="681"/>
      <c r="E39" s="682"/>
      <c r="F39" s="682"/>
      <c r="G39" s="682"/>
      <c r="H39" s="683"/>
      <c r="I39" s="672"/>
      <c r="J39" s="673"/>
      <c r="K39" s="673"/>
      <c r="L39" s="673"/>
      <c r="M39" s="674"/>
      <c r="N39" s="672"/>
      <c r="O39" s="673"/>
      <c r="P39" s="673"/>
      <c r="Q39" s="673"/>
      <c r="R39" s="674"/>
      <c r="S39" s="613"/>
    </row>
    <row r="40" spans="1:19" x14ac:dyDescent="0.2">
      <c r="A40" s="648"/>
      <c r="B40" s="44"/>
      <c r="D40" s="681"/>
      <c r="E40" s="682"/>
      <c r="F40" s="682"/>
      <c r="G40" s="682"/>
      <c r="H40" s="683"/>
      <c r="I40" s="672"/>
      <c r="J40" s="673"/>
      <c r="K40" s="673"/>
      <c r="L40" s="673"/>
      <c r="M40" s="674"/>
      <c r="N40" s="672"/>
      <c r="O40" s="673"/>
      <c r="P40" s="673"/>
      <c r="Q40" s="673"/>
      <c r="R40" s="674"/>
      <c r="S40" s="613"/>
    </row>
    <row r="41" spans="1:19" ht="22.5" customHeight="1" x14ac:dyDescent="0.2">
      <c r="A41" s="648"/>
      <c r="B41" s="43"/>
      <c r="D41" s="681"/>
      <c r="E41" s="682"/>
      <c r="F41" s="682"/>
      <c r="G41" s="682"/>
      <c r="H41" s="683"/>
      <c r="I41" s="672"/>
      <c r="J41" s="673"/>
      <c r="K41" s="673"/>
      <c r="L41" s="673"/>
      <c r="M41" s="674"/>
      <c r="N41" s="672"/>
      <c r="O41" s="673"/>
      <c r="P41" s="673"/>
      <c r="Q41" s="673"/>
      <c r="R41" s="674"/>
      <c r="S41" s="613"/>
    </row>
    <row r="42" spans="1:19" x14ac:dyDescent="0.2">
      <c r="A42" s="648"/>
      <c r="B42" s="43"/>
      <c r="D42" s="684"/>
      <c r="E42" s="685"/>
      <c r="F42" s="685"/>
      <c r="G42" s="685"/>
      <c r="H42" s="686"/>
      <c r="I42" s="675"/>
      <c r="J42" s="676"/>
      <c r="K42" s="676"/>
      <c r="L42" s="676"/>
      <c r="M42" s="677"/>
      <c r="N42" s="675"/>
      <c r="O42" s="676"/>
      <c r="P42" s="676"/>
      <c r="Q42" s="676"/>
      <c r="R42" s="677"/>
      <c r="S42" s="613"/>
    </row>
    <row r="45" spans="1:19" x14ac:dyDescent="0.2">
      <c r="D45" s="42"/>
      <c r="E45" s="41"/>
      <c r="F45" s="41"/>
      <c r="G45" s="41"/>
    </row>
    <row r="46" spans="1:19" x14ac:dyDescent="0.2">
      <c r="D46" s="42"/>
      <c r="E46" s="41"/>
      <c r="F46" s="41"/>
      <c r="G46" s="41"/>
    </row>
    <row r="47" spans="1:19" x14ac:dyDescent="0.2">
      <c r="D47" s="42"/>
      <c r="E47" s="41"/>
      <c r="F47" s="41"/>
      <c r="G47" s="41"/>
    </row>
    <row r="48" spans="1:19" x14ac:dyDescent="0.2">
      <c r="D48" s="42"/>
      <c r="E48" s="41"/>
      <c r="F48" s="41"/>
      <c r="G48" s="41"/>
    </row>
    <row r="49" spans="4:7" x14ac:dyDescent="0.2">
      <c r="D49" s="42"/>
      <c r="E49" s="41"/>
      <c r="F49" s="41"/>
      <c r="G49" s="41"/>
    </row>
    <row r="50" spans="4:7" x14ac:dyDescent="0.2">
      <c r="D50" s="42"/>
      <c r="E50" s="41"/>
      <c r="F50" s="41"/>
      <c r="G50" s="41"/>
    </row>
    <row r="51" spans="4:7" x14ac:dyDescent="0.2">
      <c r="D51" s="42"/>
      <c r="E51" s="41"/>
      <c r="F51" s="41"/>
      <c r="G51" s="41"/>
    </row>
    <row r="52" spans="4:7" x14ac:dyDescent="0.2">
      <c r="D52" s="42"/>
      <c r="E52" s="41"/>
      <c r="F52" s="41"/>
      <c r="G52" s="41"/>
    </row>
    <row r="53" spans="4:7" x14ac:dyDescent="0.2">
      <c r="D53" s="42"/>
      <c r="E53" s="41"/>
      <c r="F53" s="41"/>
      <c r="G53" s="41"/>
    </row>
    <row r="54" spans="4:7" x14ac:dyDescent="0.2">
      <c r="D54" s="42"/>
      <c r="E54" s="41"/>
      <c r="F54" s="41"/>
      <c r="G54" s="41"/>
    </row>
  </sheetData>
  <mergeCells count="48">
    <mergeCell ref="N38:R42"/>
    <mergeCell ref="I38:M42"/>
    <mergeCell ref="D38:H42"/>
    <mergeCell ref="D37:O37"/>
    <mergeCell ref="D33:F33"/>
    <mergeCell ref="G33:M33"/>
    <mergeCell ref="D34:F34"/>
    <mergeCell ref="G34:M34"/>
    <mergeCell ref="D36:F36"/>
    <mergeCell ref="I36:J36"/>
    <mergeCell ref="D32:F32"/>
    <mergeCell ref="G32:M32"/>
    <mergeCell ref="D24:H24"/>
    <mergeCell ref="I24:M24"/>
    <mergeCell ref="E25:F25"/>
    <mergeCell ref="J25:K25"/>
    <mergeCell ref="E26:F26"/>
    <mergeCell ref="J26:K26"/>
    <mergeCell ref="J27:K27"/>
    <mergeCell ref="J28:K28"/>
    <mergeCell ref="A1:A42"/>
    <mergeCell ref="D1:Q1"/>
    <mergeCell ref="E2:Q2"/>
    <mergeCell ref="D12:I12"/>
    <mergeCell ref="J12:K12"/>
    <mergeCell ref="M12:N12"/>
    <mergeCell ref="D14:E14"/>
    <mergeCell ref="G14:I14"/>
    <mergeCell ref="D29:N29"/>
    <mergeCell ref="D31:F31"/>
    <mergeCell ref="G31:M31"/>
    <mergeCell ref="D16:E16"/>
    <mergeCell ref="G16:I16"/>
    <mergeCell ref="K16:L16"/>
    <mergeCell ref="M16:N16"/>
    <mergeCell ref="D18:E19"/>
    <mergeCell ref="K14:L14"/>
    <mergeCell ref="M14:N14"/>
    <mergeCell ref="D21:H23"/>
    <mergeCell ref="I21:M22"/>
    <mergeCell ref="D15:E15"/>
    <mergeCell ref="G15:I15"/>
    <mergeCell ref="K15:L15"/>
    <mergeCell ref="M15:N15"/>
    <mergeCell ref="I18:I19"/>
    <mergeCell ref="J18:J19"/>
    <mergeCell ref="F18:G19"/>
    <mergeCell ref="H18:H19"/>
  </mergeCells>
  <phoneticPr fontId="58" type="noConversion"/>
  <dataValidations count="3">
    <dataValidation type="custom" allowBlank="1" showErrorMessage="1" error="Choisir 1 ou 3" sqref="I18:I19" xr:uid="{00000000-0002-0000-0200-000000000000}">
      <formula1>IF(I18=1,1,IF(I18=3,3,"FAUX"))</formula1>
    </dataValidation>
    <dataValidation type="whole" operator="equal" allowBlank="1" showInputMessage="1" showErrorMessage="1" error="Veuillez renseigner la valeur 1" sqref="J4:K6 E8:H10 M8:R10 N4:Q6 E4:E6 G4:H6" xr:uid="{00000000-0002-0000-0200-000001000000}">
      <formula1>1</formula1>
    </dataValidation>
    <dataValidation operator="equal" allowBlank="1" showInputMessage="1" error="Veuillez mettre un 1" sqref="I8:L10 I4:I6 F4:F6" xr:uid="{00000000-0002-0000-0200-000002000000}"/>
  </dataValidations>
  <printOptions horizontalCentered="1"/>
  <pageMargins left="0.35000000000000003" right="0.2" top="0.75000000000000011" bottom="0.16" header="0.31" footer="0.31"/>
  <pageSetup paperSize="9" scale="66" orientation="landscape" horizontalDpi="4294967294" r:id="rId1"/>
  <headerFooter>
    <oddHeader>&amp;L&amp;"Arial,Normal"&amp;12La Graine Biolande&amp;C&amp;"Arial,Normal"&amp;12Contrat d’engagement mutuel&amp;"Arial,Gras"MARAICHAGE</oddHeader>
    <oddFooter>&amp;L&amp;D&amp;R&amp;12Page &amp;P/&amp;N</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61"/>
  <sheetViews>
    <sheetView zoomScale="85" zoomScaleNormal="85" zoomScaleSheetLayoutView="40" zoomScalePageLayoutView="90" workbookViewId="0">
      <selection activeCell="D2" sqref="D2"/>
    </sheetView>
  </sheetViews>
  <sheetFormatPr baseColWidth="10" defaultColWidth="10.7265625" defaultRowHeight="12.6" x14ac:dyDescent="0.2"/>
  <cols>
    <col min="1" max="1" width="47.453125" style="2" customWidth="1"/>
    <col min="2" max="2" width="1" style="2" customWidth="1"/>
    <col min="3" max="3" width="1.453125" style="2" customWidth="1"/>
    <col min="4" max="4" width="21.26953125" style="3" customWidth="1"/>
    <col min="5" max="8" width="8.7265625" style="2" customWidth="1"/>
    <col min="9" max="9" width="10" style="2" customWidth="1"/>
    <col min="10" max="11" width="8.7265625" style="2" customWidth="1"/>
    <col min="12" max="12" width="9.26953125" style="2" bestFit="1" customWidth="1"/>
    <col min="13" max="13" width="8.26953125" style="2" customWidth="1"/>
    <col min="14" max="14" width="9.26953125" style="2" customWidth="1"/>
    <col min="15" max="15" width="8.7265625" style="2" customWidth="1"/>
    <col min="16" max="18" width="8.26953125" style="2" customWidth="1"/>
    <col min="19" max="19" width="8.81640625" style="2" customWidth="1"/>
    <col min="20" max="16384" width="10.7265625" style="2"/>
  </cols>
  <sheetData>
    <row r="1" spans="1:19" ht="12.75" customHeight="1" x14ac:dyDescent="0.2">
      <c r="A1" s="745" t="s">
        <v>235</v>
      </c>
      <c r="B1" s="1"/>
      <c r="D1" s="746" t="s">
        <v>227</v>
      </c>
      <c r="E1" s="746"/>
      <c r="F1" s="746"/>
      <c r="G1" s="746"/>
      <c r="H1" s="746"/>
      <c r="I1" s="746"/>
      <c r="J1" s="746"/>
      <c r="K1" s="746"/>
      <c r="L1" s="746"/>
      <c r="M1" s="746"/>
      <c r="N1" s="746"/>
      <c r="O1" s="746"/>
      <c r="P1" s="746"/>
      <c r="Q1" s="746"/>
      <c r="R1" s="20"/>
    </row>
    <row r="2" spans="1:19" ht="13.5" customHeight="1" x14ac:dyDescent="0.2">
      <c r="A2" s="745"/>
      <c r="B2" s="1"/>
      <c r="D2" s="21"/>
      <c r="E2" s="747" t="s">
        <v>34</v>
      </c>
      <c r="F2" s="748"/>
      <c r="G2" s="748"/>
      <c r="H2" s="748"/>
      <c r="I2" s="748"/>
      <c r="J2" s="748"/>
      <c r="K2" s="748"/>
      <c r="L2" s="748"/>
      <c r="M2" s="748"/>
      <c r="N2" s="748"/>
      <c r="O2" s="748"/>
      <c r="P2" s="748"/>
      <c r="Q2" s="748"/>
      <c r="R2" s="20"/>
    </row>
    <row r="3" spans="1:19" ht="13.2" thickBot="1" x14ac:dyDescent="0.25">
      <c r="A3" s="745"/>
      <c r="B3" s="1"/>
      <c r="D3" s="21"/>
      <c r="E3" s="749"/>
      <c r="F3" s="750"/>
      <c r="G3" s="750"/>
      <c r="H3" s="750"/>
      <c r="I3" s="750"/>
      <c r="J3" s="750"/>
      <c r="K3" s="750"/>
      <c r="L3" s="750"/>
      <c r="M3" s="750"/>
      <c r="N3" s="750"/>
      <c r="O3" s="750"/>
      <c r="P3" s="750"/>
      <c r="Q3" s="750"/>
      <c r="R3" s="20"/>
    </row>
    <row r="4" spans="1:19" ht="23.25" customHeight="1" x14ac:dyDescent="0.2">
      <c r="A4" s="745"/>
      <c r="B4" s="4"/>
      <c r="D4" s="21"/>
      <c r="E4" s="480"/>
      <c r="F4" s="22">
        <v>44651</v>
      </c>
      <c r="G4" s="37">
        <f t="shared" ref="G4:M4" si="0">F4+7</f>
        <v>44658</v>
      </c>
      <c r="H4" s="37">
        <f t="shared" si="0"/>
        <v>44665</v>
      </c>
      <c r="I4" s="37">
        <f t="shared" si="0"/>
        <v>44672</v>
      </c>
      <c r="J4" s="37">
        <f t="shared" si="0"/>
        <v>44679</v>
      </c>
      <c r="K4" s="38">
        <f t="shared" si="0"/>
        <v>44686</v>
      </c>
      <c r="L4" s="36">
        <f t="shared" si="0"/>
        <v>44693</v>
      </c>
      <c r="M4" s="36">
        <f t="shared" si="0"/>
        <v>44700</v>
      </c>
      <c r="N4" s="37">
        <f>M4+7</f>
        <v>44707</v>
      </c>
      <c r="O4" s="37">
        <f>N4+7</f>
        <v>44714</v>
      </c>
      <c r="P4" s="37">
        <f>O4+7</f>
        <v>44721</v>
      </c>
      <c r="Q4" s="37">
        <f>P4+7</f>
        <v>44728</v>
      </c>
      <c r="R4" s="327">
        <f>Q4+7</f>
        <v>44735</v>
      </c>
      <c r="S4" s="20"/>
    </row>
    <row r="5" spans="1:19" ht="13.2" thickBot="1" x14ac:dyDescent="0.25">
      <c r="A5" s="745"/>
      <c r="B5" s="4"/>
      <c r="D5" s="21"/>
      <c r="E5" s="21"/>
      <c r="F5" s="23" t="s">
        <v>53</v>
      </c>
      <c r="G5" s="24" t="s">
        <v>54</v>
      </c>
      <c r="H5" s="25" t="s">
        <v>55</v>
      </c>
      <c r="I5" s="24" t="s">
        <v>56</v>
      </c>
      <c r="J5" s="25" t="s">
        <v>57</v>
      </c>
      <c r="K5" s="24" t="s">
        <v>58</v>
      </c>
      <c r="L5" s="25" t="s">
        <v>59</v>
      </c>
      <c r="M5" s="24" t="s">
        <v>60</v>
      </c>
      <c r="N5" s="25" t="s">
        <v>61</v>
      </c>
      <c r="O5" s="24" t="s">
        <v>62</v>
      </c>
      <c r="P5" s="25" t="s">
        <v>63</v>
      </c>
      <c r="Q5" s="24" t="s">
        <v>64</v>
      </c>
      <c r="R5" s="328" t="s">
        <v>228</v>
      </c>
      <c r="S5" s="20"/>
    </row>
    <row r="6" spans="1:19" ht="27" customHeight="1" x14ac:dyDescent="0.2">
      <c r="A6" s="745"/>
      <c r="B6" s="5"/>
      <c r="D6" s="729" t="s">
        <v>229</v>
      </c>
      <c r="E6" s="730"/>
      <c r="F6" s="751" t="s">
        <v>38</v>
      </c>
      <c r="G6" s="735" t="s">
        <v>38</v>
      </c>
      <c r="H6" s="735" t="s">
        <v>38</v>
      </c>
      <c r="I6" s="735" t="s">
        <v>38</v>
      </c>
      <c r="J6" s="735" t="s">
        <v>38</v>
      </c>
      <c r="K6" s="726"/>
      <c r="L6" s="726"/>
      <c r="M6" s="267"/>
      <c r="N6" s="267"/>
      <c r="O6" s="267"/>
      <c r="P6" s="267"/>
      <c r="Q6" s="267"/>
      <c r="R6" s="329"/>
      <c r="S6" s="20"/>
    </row>
    <row r="7" spans="1:19" x14ac:dyDescent="0.2">
      <c r="A7" s="745"/>
      <c r="B7" s="5"/>
      <c r="D7" s="731" t="s">
        <v>44</v>
      </c>
      <c r="E7" s="732"/>
      <c r="F7" s="752"/>
      <c r="G7" s="736"/>
      <c r="H7" s="736"/>
      <c r="I7" s="736"/>
      <c r="J7" s="736"/>
      <c r="K7" s="727"/>
      <c r="L7" s="727"/>
      <c r="M7" s="422">
        <v>9.5</v>
      </c>
      <c r="N7" s="330">
        <v>11</v>
      </c>
      <c r="O7" s="330">
        <v>11</v>
      </c>
      <c r="P7" s="330">
        <v>11</v>
      </c>
      <c r="Q7" s="330">
        <v>11</v>
      </c>
      <c r="R7" s="331">
        <v>11</v>
      </c>
      <c r="S7" s="20"/>
    </row>
    <row r="8" spans="1:19" ht="27" customHeight="1" x14ac:dyDescent="0.2">
      <c r="A8" s="745"/>
      <c r="B8" s="5"/>
      <c r="D8" s="733" t="s">
        <v>230</v>
      </c>
      <c r="E8" s="734"/>
      <c r="F8" s="752"/>
      <c r="G8" s="736"/>
      <c r="H8" s="736"/>
      <c r="I8" s="736"/>
      <c r="J8" s="736"/>
      <c r="K8" s="728"/>
      <c r="L8" s="728"/>
      <c r="M8" s="332"/>
      <c r="N8" s="332"/>
      <c r="O8" s="332"/>
      <c r="P8" s="332"/>
      <c r="Q8" s="332"/>
      <c r="R8" s="333"/>
      <c r="S8" s="20"/>
    </row>
    <row r="9" spans="1:19" ht="13.2" thickBot="1" x14ac:dyDescent="0.25">
      <c r="A9" s="745"/>
      <c r="B9" s="5"/>
      <c r="D9" s="738" t="s">
        <v>44</v>
      </c>
      <c r="E9" s="739"/>
      <c r="F9" s="753"/>
      <c r="G9" s="737"/>
      <c r="H9" s="737"/>
      <c r="I9" s="737"/>
      <c r="J9" s="737"/>
      <c r="K9" s="415">
        <v>9.5</v>
      </c>
      <c r="L9" s="415">
        <v>9.5</v>
      </c>
      <c r="M9" s="334">
        <v>14</v>
      </c>
      <c r="N9" s="334">
        <v>14</v>
      </c>
      <c r="O9" s="334">
        <v>14</v>
      </c>
      <c r="P9" s="334">
        <v>14</v>
      </c>
      <c r="Q9" s="334">
        <v>14</v>
      </c>
      <c r="R9" s="335">
        <v>14</v>
      </c>
    </row>
    <row r="10" spans="1:19" ht="13.2" thickBot="1" x14ac:dyDescent="0.25">
      <c r="A10" s="745"/>
      <c r="B10" s="5"/>
      <c r="D10" s="26"/>
      <c r="E10" s="26"/>
      <c r="F10" s="27"/>
      <c r="G10" s="27"/>
      <c r="H10" s="27"/>
      <c r="I10" s="27"/>
      <c r="J10" s="27"/>
      <c r="K10" s="27"/>
      <c r="L10" s="27"/>
      <c r="M10" s="27"/>
      <c r="N10" s="27"/>
      <c r="O10" s="27"/>
      <c r="P10" s="27"/>
      <c r="Q10" s="27"/>
      <c r="R10" s="27"/>
    </row>
    <row r="11" spans="1:19" x14ac:dyDescent="0.2">
      <c r="A11" s="745"/>
      <c r="B11" s="5"/>
      <c r="D11" s="21"/>
      <c r="E11" s="21"/>
      <c r="F11" s="486">
        <f>R4+7</f>
        <v>44742</v>
      </c>
      <c r="G11" s="336">
        <f>F11+7</f>
        <v>44749</v>
      </c>
      <c r="H11" s="336">
        <f t="shared" ref="H11:S11" si="1">G11+7</f>
        <v>44756</v>
      </c>
      <c r="I11" s="336">
        <f t="shared" si="1"/>
        <v>44763</v>
      </c>
      <c r="J11" s="336">
        <f t="shared" si="1"/>
        <v>44770</v>
      </c>
      <c r="K11" s="487">
        <f t="shared" si="1"/>
        <v>44777</v>
      </c>
      <c r="L11" s="336">
        <f t="shared" si="1"/>
        <v>44784</v>
      </c>
      <c r="M11" s="336">
        <f t="shared" si="1"/>
        <v>44791</v>
      </c>
      <c r="N11" s="420">
        <f t="shared" si="1"/>
        <v>44798</v>
      </c>
      <c r="O11" s="420">
        <f t="shared" si="1"/>
        <v>44805</v>
      </c>
      <c r="P11" s="420">
        <f t="shared" si="1"/>
        <v>44812</v>
      </c>
      <c r="Q11" s="420">
        <f t="shared" si="1"/>
        <v>44819</v>
      </c>
      <c r="R11" s="420">
        <f t="shared" si="1"/>
        <v>44826</v>
      </c>
      <c r="S11" s="416">
        <f t="shared" si="1"/>
        <v>44833</v>
      </c>
    </row>
    <row r="12" spans="1:19" ht="13.2" thickBot="1" x14ac:dyDescent="0.25">
      <c r="A12" s="745"/>
      <c r="B12" s="5"/>
      <c r="D12" s="21"/>
      <c r="E12" s="21"/>
      <c r="F12" s="23" t="s">
        <v>65</v>
      </c>
      <c r="G12" s="28" t="s">
        <v>66</v>
      </c>
      <c r="H12" s="24" t="s">
        <v>67</v>
      </c>
      <c r="I12" s="28" t="s">
        <v>68</v>
      </c>
      <c r="J12" s="24" t="s">
        <v>69</v>
      </c>
      <c r="K12" s="28" t="s">
        <v>70</v>
      </c>
      <c r="L12" s="24" t="s">
        <v>71</v>
      </c>
      <c r="M12" s="28" t="s">
        <v>72</v>
      </c>
      <c r="N12" s="24" t="s">
        <v>73</v>
      </c>
      <c r="O12" s="28" t="s">
        <v>74</v>
      </c>
      <c r="P12" s="24" t="s">
        <v>75</v>
      </c>
      <c r="Q12" s="28" t="s">
        <v>76</v>
      </c>
      <c r="R12" s="24" t="s">
        <v>231</v>
      </c>
      <c r="S12" s="328" t="s">
        <v>273</v>
      </c>
    </row>
    <row r="13" spans="1:19" ht="27" customHeight="1" x14ac:dyDescent="0.2">
      <c r="A13" s="745"/>
      <c r="B13" s="5"/>
      <c r="D13" s="729" t="s">
        <v>229</v>
      </c>
      <c r="E13" s="740"/>
      <c r="F13" s="355"/>
      <c r="G13" s="421"/>
      <c r="H13" s="421"/>
      <c r="I13" s="421"/>
      <c r="J13" s="421"/>
      <c r="K13" s="491"/>
      <c r="L13" s="491"/>
      <c r="M13" s="491"/>
      <c r="N13" s="421"/>
      <c r="O13" s="491"/>
      <c r="P13" s="421"/>
      <c r="Q13" s="421"/>
      <c r="R13" s="491"/>
      <c r="S13" s="417"/>
    </row>
    <row r="14" spans="1:19" s="6" customFormat="1" x14ac:dyDescent="0.2">
      <c r="A14" s="745"/>
      <c r="B14" s="5"/>
      <c r="C14" s="2"/>
      <c r="D14" s="731" t="s">
        <v>44</v>
      </c>
      <c r="E14" s="741"/>
      <c r="F14" s="337">
        <v>11</v>
      </c>
      <c r="G14" s="330">
        <v>11</v>
      </c>
      <c r="H14" s="330">
        <v>11</v>
      </c>
      <c r="I14" s="330">
        <v>11</v>
      </c>
      <c r="J14" s="330">
        <v>11</v>
      </c>
      <c r="K14" s="481"/>
      <c r="L14" s="481"/>
      <c r="M14" s="481"/>
      <c r="N14" s="330">
        <v>11</v>
      </c>
      <c r="O14" s="481"/>
      <c r="P14" s="330">
        <v>10</v>
      </c>
      <c r="Q14" s="330">
        <v>10</v>
      </c>
      <c r="R14" s="481"/>
      <c r="S14" s="418">
        <v>10</v>
      </c>
    </row>
    <row r="15" spans="1:19" s="6" customFormat="1" ht="39" customHeight="1" x14ac:dyDescent="0.2">
      <c r="A15" s="745"/>
      <c r="B15" s="5"/>
      <c r="C15" s="2"/>
      <c r="D15" s="733" t="s">
        <v>230</v>
      </c>
      <c r="E15" s="742"/>
      <c r="F15" s="338"/>
      <c r="G15" s="339"/>
      <c r="H15" s="339"/>
      <c r="I15" s="339"/>
      <c r="J15" s="339"/>
      <c r="K15" s="408" t="s">
        <v>38</v>
      </c>
      <c r="L15" s="408" t="s">
        <v>38</v>
      </c>
      <c r="M15" s="408" t="s">
        <v>38</v>
      </c>
      <c r="N15" s="332"/>
      <c r="O15" s="408" t="s">
        <v>38</v>
      </c>
      <c r="P15" s="332"/>
      <c r="Q15" s="332"/>
      <c r="R15" s="408" t="s">
        <v>38</v>
      </c>
      <c r="S15" s="419"/>
    </row>
    <row r="16" spans="1:19" s="3" customFormat="1" x14ac:dyDescent="0.2">
      <c r="A16" s="745"/>
      <c r="B16" s="5"/>
      <c r="C16" s="2"/>
      <c r="D16" s="743" t="s">
        <v>44</v>
      </c>
      <c r="E16" s="744"/>
      <c r="F16" s="482">
        <v>14</v>
      </c>
      <c r="G16" s="483">
        <v>14</v>
      </c>
      <c r="H16" s="483">
        <v>14</v>
      </c>
      <c r="I16" s="483">
        <v>14</v>
      </c>
      <c r="J16" s="483">
        <v>14</v>
      </c>
      <c r="K16" s="481"/>
      <c r="L16" s="481"/>
      <c r="M16" s="481"/>
      <c r="N16" s="483">
        <v>14</v>
      </c>
      <c r="O16" s="481"/>
      <c r="P16" s="483">
        <v>13</v>
      </c>
      <c r="Q16" s="483">
        <v>13</v>
      </c>
      <c r="R16" s="481"/>
      <c r="S16" s="484">
        <v>13</v>
      </c>
    </row>
    <row r="17" spans="1:46" ht="15" customHeight="1" x14ac:dyDescent="0.2">
      <c r="A17" s="745"/>
      <c r="B17" s="5"/>
      <c r="D17" s="470"/>
      <c r="E17" s="471" t="s">
        <v>293</v>
      </c>
      <c r="F17" s="488"/>
      <c r="G17" s="710"/>
      <c r="H17" s="710"/>
      <c r="I17" s="710"/>
      <c r="J17" s="710"/>
      <c r="K17" s="481"/>
      <c r="L17" s="481"/>
      <c r="M17" s="481"/>
      <c r="N17" s="710"/>
      <c r="O17" s="481"/>
      <c r="P17" s="710"/>
      <c r="Q17" s="485"/>
      <c r="R17" s="481"/>
      <c r="S17" s="713"/>
    </row>
    <row r="18" spans="1:46" ht="15" customHeight="1" x14ac:dyDescent="0.2">
      <c r="A18" s="745"/>
      <c r="B18" s="5"/>
      <c r="D18" s="472" t="s">
        <v>294</v>
      </c>
      <c r="E18" s="473" t="s">
        <v>295</v>
      </c>
      <c r="F18" s="489"/>
      <c r="G18" s="711"/>
      <c r="H18" s="711"/>
      <c r="I18" s="711"/>
      <c r="J18" s="711"/>
      <c r="K18" s="481"/>
      <c r="L18" s="481"/>
      <c r="M18" s="481"/>
      <c r="N18" s="711"/>
      <c r="O18" s="481"/>
      <c r="P18" s="711"/>
      <c r="Q18" s="474"/>
      <c r="R18" s="481"/>
      <c r="S18" s="714"/>
    </row>
    <row r="19" spans="1:46" ht="15" customHeight="1" x14ac:dyDescent="0.2">
      <c r="A19" s="745"/>
      <c r="B19" s="5"/>
      <c r="D19" s="475" t="s">
        <v>296</v>
      </c>
      <c r="E19" s="473" t="s">
        <v>297</v>
      </c>
      <c r="F19" s="489"/>
      <c r="G19" s="711"/>
      <c r="H19" s="711"/>
      <c r="I19" s="711"/>
      <c r="J19" s="711"/>
      <c r="K19" s="481"/>
      <c r="L19" s="481"/>
      <c r="M19" s="481"/>
      <c r="N19" s="711"/>
      <c r="O19" s="481"/>
      <c r="P19" s="711"/>
      <c r="Q19" s="474"/>
      <c r="R19" s="481"/>
      <c r="S19" s="714"/>
    </row>
    <row r="20" spans="1:46" ht="15" customHeight="1" x14ac:dyDescent="0.2">
      <c r="A20" s="745"/>
      <c r="B20" s="5"/>
      <c r="D20" s="476"/>
      <c r="E20" s="473" t="s">
        <v>298</v>
      </c>
      <c r="F20" s="489"/>
      <c r="G20" s="711"/>
      <c r="H20" s="711"/>
      <c r="I20" s="711"/>
      <c r="J20" s="711"/>
      <c r="K20" s="481"/>
      <c r="L20" s="481"/>
      <c r="M20" s="481"/>
      <c r="N20" s="711"/>
      <c r="O20" s="481"/>
      <c r="P20" s="711"/>
      <c r="Q20" s="474"/>
      <c r="R20" s="481"/>
      <c r="S20" s="714"/>
    </row>
    <row r="21" spans="1:46" ht="15" customHeight="1" x14ac:dyDescent="0.2">
      <c r="A21" s="745"/>
      <c r="B21" s="5"/>
      <c r="D21" s="476"/>
      <c r="E21" s="473" t="s">
        <v>299</v>
      </c>
      <c r="F21" s="489"/>
      <c r="G21" s="711"/>
      <c r="H21" s="711"/>
      <c r="I21" s="711"/>
      <c r="J21" s="711"/>
      <c r="K21" s="481"/>
      <c r="L21" s="481"/>
      <c r="M21" s="481"/>
      <c r="N21" s="711"/>
      <c r="O21" s="481"/>
      <c r="P21" s="711"/>
      <c r="Q21" s="474"/>
      <c r="R21" s="481"/>
      <c r="S21" s="714"/>
    </row>
    <row r="22" spans="1:46" ht="15" customHeight="1" thickBot="1" x14ac:dyDescent="0.25">
      <c r="A22" s="745"/>
      <c r="B22" s="5"/>
      <c r="D22" s="477"/>
      <c r="E22" s="478" t="s">
        <v>300</v>
      </c>
      <c r="F22" s="490"/>
      <c r="G22" s="712"/>
      <c r="H22" s="712"/>
      <c r="I22" s="712"/>
      <c r="J22" s="712"/>
      <c r="K22" s="492"/>
      <c r="L22" s="492"/>
      <c r="M22" s="492"/>
      <c r="N22" s="712"/>
      <c r="O22" s="492"/>
      <c r="P22" s="712"/>
      <c r="Q22" s="479"/>
      <c r="R22" s="492"/>
      <c r="S22" s="715"/>
    </row>
    <row r="23" spans="1:46" s="3" customFormat="1" x14ac:dyDescent="0.2">
      <c r="A23" s="745"/>
      <c r="B23" s="5"/>
      <c r="C23" s="2"/>
      <c r="D23" s="21"/>
      <c r="E23" s="20"/>
      <c r="F23" s="20"/>
      <c r="G23" s="20"/>
      <c r="H23" s="20"/>
      <c r="I23" s="20"/>
      <c r="J23" s="20"/>
      <c r="K23" s="20"/>
      <c r="L23" s="20"/>
      <c r="M23" s="20"/>
      <c r="N23" s="20"/>
      <c r="O23" s="20"/>
      <c r="P23" s="20"/>
      <c r="Q23" s="20"/>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row>
    <row r="24" spans="1:46" s="8" customFormat="1" x14ac:dyDescent="0.2">
      <c r="A24" s="745"/>
      <c r="B24" s="5"/>
      <c r="C24" s="2"/>
      <c r="D24" s="725" t="s">
        <v>48</v>
      </c>
      <c r="E24" s="725"/>
      <c r="F24" s="725"/>
      <c r="G24" s="725"/>
      <c r="H24" s="725"/>
      <c r="I24" s="725"/>
      <c r="J24" s="754">
        <f>+F4</f>
        <v>44651</v>
      </c>
      <c r="K24" s="754"/>
      <c r="L24" s="285" t="s">
        <v>18</v>
      </c>
      <c r="M24" s="754">
        <f>+S11</f>
        <v>44833</v>
      </c>
      <c r="N24" s="754"/>
      <c r="O24" s="284" t="s">
        <v>5</v>
      </c>
      <c r="P24" s="20"/>
      <c r="Q24" s="20"/>
      <c r="R24" s="3"/>
    </row>
    <row r="25" spans="1:46" s="8" customFormat="1" x14ac:dyDescent="0.2">
      <c r="A25" s="745"/>
      <c r="B25" s="5"/>
      <c r="C25" s="2"/>
      <c r="D25" s="21"/>
      <c r="E25" s="29"/>
      <c r="F25" s="29"/>
      <c r="G25" s="29"/>
      <c r="H25" s="20"/>
      <c r="I25" s="20"/>
      <c r="J25" s="20"/>
      <c r="K25" s="20"/>
      <c r="L25" s="20"/>
      <c r="M25" s="20"/>
      <c r="N25" s="20"/>
      <c r="O25" s="20"/>
      <c r="P25" s="20"/>
      <c r="Q25" s="20"/>
      <c r="R25" s="7"/>
    </row>
    <row r="26" spans="1:46" s="3" customFormat="1" x14ac:dyDescent="0.2">
      <c r="A26" s="745"/>
      <c r="B26" s="5"/>
      <c r="C26" s="2"/>
      <c r="D26" s="724" t="s">
        <v>232</v>
      </c>
      <c r="E26" s="724"/>
      <c r="F26" s="351">
        <f>SUM(K6:R6)+SUM(F13:S13)</f>
        <v>0</v>
      </c>
      <c r="G26" s="725" t="s">
        <v>49</v>
      </c>
      <c r="H26" s="725"/>
      <c r="I26" s="725"/>
      <c r="J26" s="725" t="s">
        <v>37</v>
      </c>
      <c r="K26" s="725"/>
      <c r="L26" s="755">
        <f>SUMPRODUCT(M6:R6,M7:R7)+SUMPRODUCT(F13:S13,F14:S14)+K6*K9+L6*L9</f>
        <v>0</v>
      </c>
      <c r="M26" s="755"/>
      <c r="N26" s="282"/>
      <c r="O26" s="282"/>
      <c r="P26" s="282"/>
      <c r="Q26" s="282"/>
      <c r="R26" s="283"/>
      <c r="S26" s="8"/>
    </row>
    <row r="27" spans="1:46" s="3" customFormat="1" ht="12.75" customHeight="1" x14ac:dyDescent="0.2">
      <c r="A27" s="745"/>
      <c r="B27" s="5"/>
      <c r="C27" s="2"/>
      <c r="D27" s="724" t="s">
        <v>233</v>
      </c>
      <c r="E27" s="724"/>
      <c r="F27" s="351">
        <f>SUM(M8:R8)+SUM(F15:S15)</f>
        <v>0</v>
      </c>
      <c r="G27" s="725" t="s">
        <v>49</v>
      </c>
      <c r="H27" s="725"/>
      <c r="I27" s="725"/>
      <c r="J27" s="725" t="s">
        <v>37</v>
      </c>
      <c r="K27" s="725"/>
      <c r="L27" s="755">
        <f>SUMPRODUCT(M8:R8,M9:R9)+SUMPRODUCT(F15:S15,F16:S16)</f>
        <v>0</v>
      </c>
      <c r="M27" s="755"/>
      <c r="N27" s="26"/>
      <c r="O27" s="26"/>
      <c r="P27" s="26"/>
      <c r="Q27" s="26"/>
      <c r="R27" s="283"/>
      <c r="S27" s="8"/>
    </row>
    <row r="28" spans="1:46" s="3" customFormat="1" ht="12.75" customHeight="1" x14ac:dyDescent="0.2">
      <c r="A28" s="745"/>
      <c r="B28" s="5"/>
      <c r="C28" s="2"/>
      <c r="D28" s="724" t="s">
        <v>294</v>
      </c>
      <c r="E28" s="724"/>
      <c r="F28" s="351">
        <f>SUM(F17:F22)+SUM(Q17:Q22)</f>
        <v>0</v>
      </c>
      <c r="G28" s="725" t="s">
        <v>301</v>
      </c>
      <c r="H28" s="725"/>
      <c r="I28" s="725"/>
      <c r="J28" s="725" t="s">
        <v>37</v>
      </c>
      <c r="K28" s="725"/>
      <c r="L28" s="755">
        <f>+F28*2.4</f>
        <v>0</v>
      </c>
      <c r="M28" s="755"/>
      <c r="N28" s="26"/>
      <c r="O28" s="26"/>
      <c r="P28" s="26"/>
      <c r="Q28" s="26"/>
      <c r="R28" s="283"/>
      <c r="S28" s="8"/>
    </row>
    <row r="29" spans="1:46" s="3" customFormat="1" ht="21" customHeight="1" thickBot="1" x14ac:dyDescent="0.25">
      <c r="A29" s="745"/>
      <c r="B29" s="5"/>
      <c r="C29" s="2"/>
      <c r="D29" s="21"/>
      <c r="E29" s="21"/>
      <c r="F29" s="282"/>
      <c r="G29" s="282"/>
      <c r="H29" s="282"/>
      <c r="I29" s="282"/>
      <c r="J29" s="282"/>
      <c r="K29" s="282"/>
      <c r="L29" s="282"/>
      <c r="M29" s="282"/>
      <c r="N29" s="282"/>
      <c r="O29" s="282"/>
      <c r="P29" s="282"/>
      <c r="Q29" s="282"/>
      <c r="R29" s="282"/>
    </row>
    <row r="30" spans="1:46" s="3" customFormat="1" ht="12.75" customHeight="1" x14ac:dyDescent="0.2">
      <c r="A30" s="745"/>
      <c r="B30" s="5"/>
      <c r="C30" s="2"/>
      <c r="D30" s="756" t="s">
        <v>6</v>
      </c>
      <c r="E30" s="757"/>
      <c r="F30" s="716">
        <f>SUM(L26:M28)</f>
        <v>0</v>
      </c>
      <c r="G30" s="716"/>
      <c r="H30" s="718" t="s">
        <v>14</v>
      </c>
      <c r="I30" s="720"/>
      <c r="J30" s="722" t="s">
        <v>15</v>
      </c>
      <c r="K30" s="20"/>
      <c r="L30" s="20"/>
      <c r="M30" s="20"/>
      <c r="N30" s="20"/>
      <c r="O30" s="20"/>
      <c r="P30" s="20"/>
      <c r="Q30" s="30"/>
      <c r="R30" s="30"/>
    </row>
    <row r="31" spans="1:46" s="3" customFormat="1" ht="18" customHeight="1" thickBot="1" x14ac:dyDescent="0.25">
      <c r="A31" s="745"/>
      <c r="B31" s="5"/>
      <c r="C31" s="6"/>
      <c r="D31" s="758"/>
      <c r="E31" s="759"/>
      <c r="F31" s="717"/>
      <c r="G31" s="717"/>
      <c r="H31" s="719"/>
      <c r="I31" s="721"/>
      <c r="J31" s="723"/>
      <c r="K31" s="20"/>
      <c r="L31" s="20"/>
      <c r="M31" s="20"/>
      <c r="N31" s="20"/>
      <c r="O31" s="20"/>
      <c r="P31" s="20"/>
      <c r="Q31" s="30"/>
      <c r="R31" s="30"/>
    </row>
    <row r="32" spans="1:46" s="3" customFormat="1" ht="18" customHeight="1" x14ac:dyDescent="0.2">
      <c r="A32" s="745"/>
      <c r="B32" s="5"/>
      <c r="D32" s="21"/>
      <c r="E32" s="26"/>
      <c r="F32" s="282"/>
      <c r="G32" s="282"/>
      <c r="H32" s="26"/>
      <c r="I32" s="282"/>
      <c r="J32" s="282"/>
      <c r="K32" s="26"/>
      <c r="L32" s="282"/>
      <c r="M32" s="282"/>
      <c r="N32" s="26"/>
      <c r="O32" s="21"/>
      <c r="P32" s="21"/>
      <c r="Q32" s="21"/>
      <c r="R32" s="21"/>
    </row>
    <row r="33" spans="1:19" s="3" customFormat="1" ht="18" customHeight="1" x14ac:dyDescent="0.2">
      <c r="A33" s="745"/>
      <c r="B33" s="5"/>
      <c r="D33" s="770" t="s">
        <v>40</v>
      </c>
      <c r="E33" s="770"/>
      <c r="F33" s="770"/>
      <c r="G33" s="770"/>
      <c r="H33" s="770"/>
      <c r="I33" s="776" t="s">
        <v>35</v>
      </c>
      <c r="J33" s="742"/>
      <c r="K33" s="742"/>
      <c r="L33" s="742"/>
      <c r="M33" s="742"/>
      <c r="N33" s="742"/>
      <c r="O33" s="21"/>
      <c r="P33" s="21"/>
      <c r="Q33" s="21"/>
      <c r="R33" s="21"/>
    </row>
    <row r="34" spans="1:19" s="3" customFormat="1" ht="18" customHeight="1" x14ac:dyDescent="0.2">
      <c r="A34" s="745"/>
      <c r="B34" s="5"/>
      <c r="D34" s="770"/>
      <c r="E34" s="770"/>
      <c r="F34" s="770"/>
      <c r="G34" s="770"/>
      <c r="H34" s="770"/>
      <c r="I34" s="776"/>
      <c r="J34" s="742"/>
      <c r="K34" s="742"/>
      <c r="L34" s="742"/>
      <c r="M34" s="742"/>
      <c r="N34" s="742"/>
      <c r="O34" s="21"/>
      <c r="P34" s="21"/>
      <c r="Q34" s="21"/>
      <c r="R34" s="21"/>
    </row>
    <row r="35" spans="1:19" s="3" customFormat="1" ht="12.75" customHeight="1" x14ac:dyDescent="0.2">
      <c r="A35" s="745"/>
      <c r="B35" s="5"/>
      <c r="D35" s="770"/>
      <c r="E35" s="770"/>
      <c r="F35" s="770"/>
      <c r="G35" s="770"/>
      <c r="H35" s="770"/>
      <c r="I35" s="266" t="s">
        <v>39</v>
      </c>
      <c r="J35" s="281"/>
      <c r="K35" s="21"/>
      <c r="L35" s="266" t="s">
        <v>43</v>
      </c>
      <c r="M35" s="281"/>
      <c r="N35" s="21"/>
      <c r="O35" s="21"/>
      <c r="P35" s="21"/>
      <c r="Q35" s="21"/>
      <c r="R35" s="21"/>
    </row>
    <row r="36" spans="1:19" s="3" customFormat="1" ht="19.95" customHeight="1" x14ac:dyDescent="0.2">
      <c r="A36" s="745"/>
      <c r="B36" s="5"/>
      <c r="C36" s="8"/>
      <c r="D36" s="771" t="s">
        <v>7</v>
      </c>
      <c r="E36" s="771"/>
      <c r="F36" s="771"/>
      <c r="G36" s="771"/>
      <c r="H36" s="771"/>
      <c r="I36" s="772" t="s">
        <v>8</v>
      </c>
      <c r="J36" s="773"/>
      <c r="K36" s="773"/>
      <c r="L36" s="773"/>
      <c r="M36" s="774"/>
      <c r="N36" s="21"/>
      <c r="O36" s="21"/>
      <c r="P36" s="21"/>
      <c r="Q36" s="21"/>
      <c r="R36" s="21"/>
    </row>
    <row r="37" spans="1:19" ht="15.75" customHeight="1" x14ac:dyDescent="0.2">
      <c r="A37" s="745"/>
      <c r="B37" s="5"/>
      <c r="C37" s="8"/>
      <c r="D37" s="31" t="s">
        <v>9</v>
      </c>
      <c r="E37" s="763"/>
      <c r="F37" s="775"/>
      <c r="G37" s="31" t="s">
        <v>17</v>
      </c>
      <c r="H37" s="32" t="str">
        <f>IF(I30=1,F30,"")</f>
        <v/>
      </c>
      <c r="I37" s="31" t="s">
        <v>9</v>
      </c>
      <c r="J37" s="763"/>
      <c r="K37" s="764"/>
      <c r="L37" s="31" t="s">
        <v>17</v>
      </c>
      <c r="M37" s="32" t="str">
        <f>IF($I$30=3,ROUND($F$30/3,0),"")</f>
        <v/>
      </c>
      <c r="N37" s="21"/>
      <c r="O37" s="21"/>
      <c r="P37" s="21"/>
      <c r="Q37" s="21"/>
      <c r="R37" s="21"/>
      <c r="S37" s="3"/>
    </row>
    <row r="38" spans="1:19" x14ac:dyDescent="0.2">
      <c r="A38" s="745"/>
      <c r="B38" s="5"/>
      <c r="C38" s="3"/>
      <c r="D38" s="31" t="s">
        <v>10</v>
      </c>
      <c r="E38" s="762"/>
      <c r="F38" s="762"/>
      <c r="G38" s="33"/>
      <c r="H38" s="33"/>
      <c r="I38" s="31" t="s">
        <v>9</v>
      </c>
      <c r="J38" s="763"/>
      <c r="K38" s="764"/>
      <c r="L38" s="31" t="s">
        <v>17</v>
      </c>
      <c r="M38" s="32" t="str">
        <f>IF($I$30=3,ROUND($F$30/3,0),"")</f>
        <v/>
      </c>
      <c r="N38" s="21"/>
      <c r="O38" s="21"/>
      <c r="P38" s="21"/>
      <c r="Q38" s="21"/>
      <c r="R38" s="21"/>
      <c r="S38" s="3"/>
    </row>
    <row r="39" spans="1:19" ht="20.25" customHeight="1" x14ac:dyDescent="0.2">
      <c r="A39" s="745"/>
      <c r="B39" s="5"/>
      <c r="C39" s="3"/>
      <c r="D39" s="34"/>
      <c r="E39" s="33"/>
      <c r="F39" s="35"/>
      <c r="G39" s="33"/>
      <c r="H39" s="33"/>
      <c r="I39" s="31" t="s">
        <v>9</v>
      </c>
      <c r="J39" s="763"/>
      <c r="K39" s="764"/>
      <c r="L39" s="31" t="s">
        <v>17</v>
      </c>
      <c r="M39" s="32" t="str">
        <f>IF($I$30=3,F30-SUM(M37:M38),"")</f>
        <v/>
      </c>
      <c r="N39" s="21"/>
      <c r="O39" s="21"/>
      <c r="P39" s="21"/>
      <c r="Q39" s="21"/>
      <c r="R39" s="21"/>
    </row>
    <row r="40" spans="1:19" ht="17.25" customHeight="1" x14ac:dyDescent="0.2">
      <c r="A40" s="745"/>
      <c r="B40" s="5"/>
      <c r="C40" s="3"/>
      <c r="D40" s="34"/>
      <c r="E40" s="33"/>
      <c r="F40" s="34"/>
      <c r="G40" s="33"/>
      <c r="H40" s="33"/>
      <c r="I40" s="31" t="s">
        <v>10</v>
      </c>
      <c r="J40" s="763"/>
      <c r="K40" s="764"/>
      <c r="L40" s="34"/>
      <c r="M40" s="33"/>
      <c r="N40" s="21"/>
      <c r="O40" s="21"/>
      <c r="P40" s="21"/>
      <c r="Q40" s="21"/>
      <c r="R40" s="21"/>
    </row>
    <row r="41" spans="1:19" ht="12.75" customHeight="1" x14ac:dyDescent="0.2">
      <c r="A41" s="745"/>
      <c r="B41" s="5"/>
      <c r="C41" s="3"/>
      <c r="D41" s="765" t="s">
        <v>45</v>
      </c>
      <c r="E41" s="765"/>
      <c r="F41" s="765"/>
      <c r="G41" s="765"/>
      <c r="H41" s="765"/>
      <c r="I41" s="765"/>
      <c r="J41" s="765"/>
      <c r="K41" s="765"/>
      <c r="L41" s="765"/>
      <c r="M41" s="765"/>
      <c r="N41" s="765"/>
      <c r="O41" s="265"/>
      <c r="P41" s="265"/>
      <c r="Q41" s="265"/>
      <c r="R41" s="265"/>
    </row>
    <row r="42" spans="1:19" ht="12.75" customHeight="1" x14ac:dyDescent="0.2">
      <c r="A42" s="745"/>
      <c r="B42" s="5"/>
      <c r="C42" s="3"/>
      <c r="D42" s="9"/>
      <c r="E42" s="9"/>
      <c r="F42" s="10"/>
      <c r="G42" s="9"/>
      <c r="H42" s="9"/>
      <c r="I42" s="12"/>
      <c r="J42" s="12"/>
      <c r="K42" s="12"/>
      <c r="L42" s="12"/>
      <c r="M42" s="9"/>
      <c r="N42" s="9"/>
      <c r="O42" s="9"/>
      <c r="P42" s="9"/>
      <c r="Q42" s="9"/>
      <c r="R42" s="9"/>
    </row>
    <row r="43" spans="1:19" ht="18" customHeight="1" x14ac:dyDescent="0.2">
      <c r="A43" s="745"/>
      <c r="B43" s="5"/>
      <c r="C43" s="3"/>
      <c r="D43" s="769" t="s">
        <v>41</v>
      </c>
      <c r="E43" s="769"/>
      <c r="F43" s="769"/>
      <c r="G43" s="761" t="str">
        <f>IF(Légumes!G31=0,"",Légumes!G31)</f>
        <v/>
      </c>
      <c r="H43" s="761"/>
      <c r="I43" s="761"/>
      <c r="J43" s="761"/>
      <c r="K43" s="761"/>
      <c r="L43" s="761"/>
      <c r="M43" s="761"/>
      <c r="P43" s="13"/>
      <c r="Q43" s="13"/>
      <c r="R43" s="13"/>
    </row>
    <row r="44" spans="1:19" ht="18" customHeight="1" x14ac:dyDescent="0.2">
      <c r="A44" s="745"/>
      <c r="B44" s="5"/>
      <c r="C44" s="3"/>
      <c r="D44" s="760" t="s">
        <v>19</v>
      </c>
      <c r="E44" s="760"/>
      <c r="F44" s="760"/>
      <c r="G44" s="761" t="str">
        <f>IF(Légumes!G32=0,"",Légumes!G32)</f>
        <v/>
      </c>
      <c r="H44" s="761"/>
      <c r="I44" s="761"/>
      <c r="J44" s="761"/>
      <c r="K44" s="761"/>
      <c r="L44" s="761"/>
      <c r="M44" s="761"/>
      <c r="P44" s="13"/>
      <c r="Q44" s="13"/>
      <c r="R44" s="13"/>
    </row>
    <row r="45" spans="1:19" ht="18" customHeight="1" x14ac:dyDescent="0.2">
      <c r="A45" s="745"/>
      <c r="B45" s="4"/>
      <c r="C45" s="3"/>
      <c r="D45" s="760" t="s">
        <v>42</v>
      </c>
      <c r="E45" s="760"/>
      <c r="F45" s="760"/>
      <c r="G45" s="688" t="str">
        <f>IF(Légumes!G33=0,"",Légumes!G33)</f>
        <v/>
      </c>
      <c r="H45" s="688"/>
      <c r="I45" s="688"/>
      <c r="J45" s="688"/>
      <c r="K45" s="688"/>
      <c r="L45" s="688"/>
      <c r="M45" s="688"/>
      <c r="P45" s="9"/>
      <c r="Q45" s="9"/>
      <c r="R45" s="9"/>
    </row>
    <row r="46" spans="1:19" ht="18" customHeight="1" x14ac:dyDescent="0.2">
      <c r="A46" s="745"/>
      <c r="B46" s="4"/>
      <c r="C46" s="3"/>
      <c r="D46" s="760" t="s">
        <v>13</v>
      </c>
      <c r="E46" s="760"/>
      <c r="F46" s="760"/>
      <c r="G46" s="689" t="str">
        <f>IF(Légumes!G34=0,"",Légumes!G34)</f>
        <v/>
      </c>
      <c r="H46" s="688"/>
      <c r="I46" s="688"/>
      <c r="J46" s="688"/>
      <c r="K46" s="688"/>
      <c r="L46" s="688"/>
      <c r="M46" s="688"/>
      <c r="P46" s="9"/>
      <c r="Q46" s="9"/>
      <c r="R46" s="9"/>
    </row>
    <row r="47" spans="1:19" x14ac:dyDescent="0.2">
      <c r="A47" s="745"/>
      <c r="B47" s="4"/>
      <c r="C47" s="3"/>
      <c r="E47" s="9"/>
      <c r="F47" s="9"/>
    </row>
    <row r="48" spans="1:19" ht="24" customHeight="1" x14ac:dyDescent="0.2">
      <c r="A48" s="745"/>
      <c r="B48" s="11"/>
      <c r="D48" s="767" t="s">
        <v>47</v>
      </c>
      <c r="E48" s="767"/>
      <c r="F48" s="767"/>
      <c r="G48" s="14" t="s">
        <v>11</v>
      </c>
      <c r="H48" s="3" t="s">
        <v>12</v>
      </c>
      <c r="I48" s="768">
        <f ca="1">TODAY()</f>
        <v>44668</v>
      </c>
      <c r="J48" s="768"/>
      <c r="K48" s="264"/>
    </row>
    <row r="49" spans="1:19" ht="24.75" customHeight="1" x14ac:dyDescent="0.2">
      <c r="A49" s="745"/>
      <c r="B49" s="11"/>
      <c r="D49" s="766" t="s">
        <v>16</v>
      </c>
      <c r="E49" s="766"/>
      <c r="F49" s="766"/>
      <c r="G49" s="766"/>
      <c r="H49" s="766"/>
      <c r="I49" s="766"/>
      <c r="J49" s="766"/>
      <c r="K49" s="766"/>
      <c r="L49" s="766"/>
      <c r="M49" s="766"/>
      <c r="N49" s="766"/>
      <c r="O49" s="766"/>
      <c r="P49" s="15"/>
      <c r="Q49" s="15"/>
    </row>
    <row r="50" spans="1:19" ht="24.75" customHeight="1" x14ac:dyDescent="0.2">
      <c r="A50" s="745"/>
      <c r="B50" s="11"/>
      <c r="D50" s="701" t="s">
        <v>234</v>
      </c>
      <c r="E50" s="702"/>
      <c r="F50" s="702"/>
      <c r="G50" s="702"/>
      <c r="H50" s="703"/>
      <c r="I50" s="692" t="s">
        <v>46</v>
      </c>
      <c r="J50" s="693"/>
      <c r="K50" s="693"/>
      <c r="L50" s="693"/>
      <c r="M50" s="693"/>
      <c r="N50" s="694"/>
      <c r="O50" s="692" t="s">
        <v>0</v>
      </c>
      <c r="P50" s="693"/>
      <c r="Q50" s="693"/>
      <c r="R50" s="693"/>
      <c r="S50" s="694"/>
    </row>
    <row r="51" spans="1:19" ht="24.75" customHeight="1" x14ac:dyDescent="0.2">
      <c r="A51" s="745"/>
      <c r="B51" s="11"/>
      <c r="D51" s="704"/>
      <c r="E51" s="705"/>
      <c r="F51" s="705"/>
      <c r="G51" s="705"/>
      <c r="H51" s="706"/>
      <c r="I51" s="695"/>
      <c r="J51" s="696"/>
      <c r="K51" s="696"/>
      <c r="L51" s="696"/>
      <c r="M51" s="696"/>
      <c r="N51" s="697"/>
      <c r="O51" s="695"/>
      <c r="P51" s="696"/>
      <c r="Q51" s="696"/>
      <c r="R51" s="696"/>
      <c r="S51" s="697"/>
    </row>
    <row r="52" spans="1:19" ht="24.75" customHeight="1" x14ac:dyDescent="0.2">
      <c r="A52" s="745"/>
      <c r="B52" s="11"/>
      <c r="D52" s="704"/>
      <c r="E52" s="705"/>
      <c r="F52" s="705"/>
      <c r="G52" s="705"/>
      <c r="H52" s="706"/>
      <c r="I52" s="695"/>
      <c r="J52" s="696"/>
      <c r="K52" s="696"/>
      <c r="L52" s="696"/>
      <c r="M52" s="696"/>
      <c r="N52" s="697"/>
      <c r="O52" s="695"/>
      <c r="P52" s="696"/>
      <c r="Q52" s="696"/>
      <c r="R52" s="696"/>
      <c r="S52" s="697"/>
    </row>
    <row r="53" spans="1:19" x14ac:dyDescent="0.2">
      <c r="A53" s="745"/>
      <c r="B53" s="11"/>
      <c r="D53" s="704"/>
      <c r="E53" s="705"/>
      <c r="F53" s="705"/>
      <c r="G53" s="705"/>
      <c r="H53" s="706"/>
      <c r="I53" s="695"/>
      <c r="J53" s="696"/>
      <c r="K53" s="696"/>
      <c r="L53" s="696"/>
      <c r="M53" s="696"/>
      <c r="N53" s="697"/>
      <c r="O53" s="695"/>
      <c r="P53" s="696"/>
      <c r="Q53" s="696"/>
      <c r="R53" s="696"/>
      <c r="S53" s="697"/>
    </row>
    <row r="54" spans="1:19" x14ac:dyDescent="0.2">
      <c r="A54" s="745"/>
      <c r="B54" s="11"/>
      <c r="D54" s="707"/>
      <c r="E54" s="708"/>
      <c r="F54" s="708"/>
      <c r="G54" s="708"/>
      <c r="H54" s="709"/>
      <c r="I54" s="698"/>
      <c r="J54" s="699"/>
      <c r="K54" s="699"/>
      <c r="L54" s="699"/>
      <c r="M54" s="699"/>
      <c r="N54" s="700"/>
      <c r="O54" s="698"/>
      <c r="P54" s="699"/>
      <c r="Q54" s="699"/>
      <c r="R54" s="699"/>
      <c r="S54" s="700"/>
    </row>
    <row r="55" spans="1:19" x14ac:dyDescent="0.2">
      <c r="A55" s="745"/>
      <c r="B55" s="11"/>
    </row>
    <row r="56" spans="1:19" x14ac:dyDescent="0.2">
      <c r="D56" s="16"/>
      <c r="E56" s="17"/>
      <c r="F56" s="17"/>
      <c r="G56" s="17"/>
    </row>
    <row r="57" spans="1:19" x14ac:dyDescent="0.2">
      <c r="D57" s="16"/>
      <c r="E57" s="17"/>
      <c r="F57" s="17"/>
      <c r="G57" s="17"/>
    </row>
    <row r="58" spans="1:19" x14ac:dyDescent="0.2">
      <c r="D58" s="16"/>
      <c r="E58" s="17"/>
      <c r="F58" s="17"/>
      <c r="G58" s="17"/>
    </row>
    <row r="59" spans="1:19" x14ac:dyDescent="0.2">
      <c r="D59" s="16"/>
      <c r="E59" s="17"/>
      <c r="F59" s="17"/>
      <c r="G59" s="17"/>
    </row>
    <row r="60" spans="1:19" x14ac:dyDescent="0.2">
      <c r="D60" s="16"/>
      <c r="E60" s="17"/>
      <c r="F60" s="17"/>
      <c r="G60" s="17"/>
    </row>
    <row r="61" spans="1:19" x14ac:dyDescent="0.2">
      <c r="D61" s="16"/>
      <c r="E61" s="17"/>
      <c r="F61" s="17"/>
      <c r="G61" s="17"/>
    </row>
  </sheetData>
  <mergeCells count="71">
    <mergeCell ref="J24:K24"/>
    <mergeCell ref="D43:F43"/>
    <mergeCell ref="G43:M43"/>
    <mergeCell ref="D33:H35"/>
    <mergeCell ref="D36:H36"/>
    <mergeCell ref="I36:M36"/>
    <mergeCell ref="E37:F37"/>
    <mergeCell ref="J37:K37"/>
    <mergeCell ref="G27:I27"/>
    <mergeCell ref="J27:K27"/>
    <mergeCell ref="L27:M27"/>
    <mergeCell ref="D28:E28"/>
    <mergeCell ref="G28:I28"/>
    <mergeCell ref="J28:K28"/>
    <mergeCell ref="I33:N34"/>
    <mergeCell ref="L26:M26"/>
    <mergeCell ref="D45:F45"/>
    <mergeCell ref="G45:M45"/>
    <mergeCell ref="D46:F46"/>
    <mergeCell ref="G46:M46"/>
    <mergeCell ref="D49:O49"/>
    <mergeCell ref="D48:F48"/>
    <mergeCell ref="I48:J48"/>
    <mergeCell ref="L28:M28"/>
    <mergeCell ref="D30:E31"/>
    <mergeCell ref="D44:F44"/>
    <mergeCell ref="G44:M44"/>
    <mergeCell ref="E38:F38"/>
    <mergeCell ref="J38:K38"/>
    <mergeCell ref="J39:K39"/>
    <mergeCell ref="J40:K40"/>
    <mergeCell ref="D41:N41"/>
    <mergeCell ref="D13:E13"/>
    <mergeCell ref="D14:E14"/>
    <mergeCell ref="D15:E15"/>
    <mergeCell ref="D16:E16"/>
    <mergeCell ref="A1:A55"/>
    <mergeCell ref="D1:Q1"/>
    <mergeCell ref="E2:Q2"/>
    <mergeCell ref="E3:Q3"/>
    <mergeCell ref="F6:F9"/>
    <mergeCell ref="G6:G9"/>
    <mergeCell ref="H6:H9"/>
    <mergeCell ref="I6:I9"/>
    <mergeCell ref="D24:I24"/>
    <mergeCell ref="M24:N24"/>
    <mergeCell ref="D26:E26"/>
    <mergeCell ref="G26:I26"/>
    <mergeCell ref="K6:K8"/>
    <mergeCell ref="L6:L8"/>
    <mergeCell ref="D6:E6"/>
    <mergeCell ref="D7:E7"/>
    <mergeCell ref="D8:E8"/>
    <mergeCell ref="J6:J9"/>
    <mergeCell ref="D9:E9"/>
    <mergeCell ref="O50:S54"/>
    <mergeCell ref="I50:N54"/>
    <mergeCell ref="D50:H54"/>
    <mergeCell ref="P17:P22"/>
    <mergeCell ref="S17:S22"/>
    <mergeCell ref="N17:N22"/>
    <mergeCell ref="G17:G22"/>
    <mergeCell ref="H17:H22"/>
    <mergeCell ref="I17:I22"/>
    <mergeCell ref="J17:J22"/>
    <mergeCell ref="F30:G31"/>
    <mergeCell ref="H30:H31"/>
    <mergeCell ref="I30:I31"/>
    <mergeCell ref="J30:J31"/>
    <mergeCell ref="D27:E27"/>
    <mergeCell ref="J26:K26"/>
  </mergeCells>
  <phoneticPr fontId="58" type="noConversion"/>
  <dataValidations count="4">
    <dataValidation type="whole" allowBlank="1" showInputMessage="1" showErrorMessage="1" error="Veuillez renseigner un nombre entier" sqref="F13:I13 F15:I15 M8:R8 S15 M6:R6 N13 N15 P15:Q15 P13:Q13 S13" xr:uid="{00000000-0002-0000-0300-000000000000}">
      <formula1>1</formula1>
      <formula2>5</formula2>
    </dataValidation>
    <dataValidation type="whole" allowBlank="1" showErrorMessage="1" error="Choisir 1, 2 ou 3" sqref="I30:I31" xr:uid="{00000000-0002-0000-0300-000001000000}">
      <formula1>1</formula1>
      <formula2>3</formula2>
    </dataValidation>
    <dataValidation operator="equal" allowBlank="1" showInputMessage="1" showErrorMessage="1" error="Veuillez renseigner la valeur 1" sqref="F14:J14 F10:O10 S16 P9:R10 M7:R7 K9:O9 N16 K6:L6 N14 P16:Q16 S14 P14:Q14 F16:J16" xr:uid="{00000000-0002-0000-0300-000002000000}"/>
    <dataValidation operator="equal" allowBlank="1" showInputMessage="1" showErrorMessage="1" error="Veuillez mettre un 1" sqref="F6:J6 P17 G17:J17 S17 J13:M13 N17 O13 R13" xr:uid="{00000000-0002-0000-0300-000003000000}"/>
  </dataValidations>
  <printOptions horizontalCentered="1"/>
  <pageMargins left="0.35000000000000003" right="0.2" top="0.75000000000000011" bottom="0.16" header="0.31" footer="0.31"/>
  <pageSetup paperSize="9" scale="58" orientation="landscape" horizontalDpi="4294967294" verticalDpi="4294967292" r:id="rId1"/>
  <headerFooter>
    <oddHeader>&amp;L&amp;"Arial,Normal"&amp;12La Graine Biolande&amp;C&amp;"Arial,Normal"&amp;12Contrat d’engagement mutuel&amp;"Arial,Gras"FRUITS</oddHeader>
    <oddFooter>&amp;L&amp;D&amp;R&amp;12Page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2"/>
  <sheetViews>
    <sheetView topLeftCell="A11" zoomScale="90" zoomScaleNormal="90" zoomScaleSheetLayoutView="40" zoomScalePageLayoutView="90" workbookViewId="0">
      <selection activeCell="D42" sqref="D42"/>
    </sheetView>
  </sheetViews>
  <sheetFormatPr baseColWidth="10" defaultColWidth="10.26953125" defaultRowHeight="16.2" x14ac:dyDescent="0.2"/>
  <cols>
    <col min="1" max="1" width="41.26953125" style="86" customWidth="1"/>
    <col min="2" max="2" width="1.7265625" style="86" customWidth="1"/>
    <col min="3" max="3" width="12.1796875" style="86" customWidth="1"/>
    <col min="4" max="5" width="8.81640625" style="86" customWidth="1"/>
    <col min="6" max="6" width="10.81640625" style="86" customWidth="1"/>
    <col min="7" max="8" width="8.81640625" style="86" customWidth="1"/>
    <col min="9" max="9" width="12.26953125" style="86" bestFit="1" customWidth="1"/>
    <col min="10" max="11" width="8.81640625" style="86" customWidth="1"/>
    <col min="12" max="12" width="11" style="86" customWidth="1"/>
    <col min="13" max="22" width="8.81640625" style="86" customWidth="1"/>
    <col min="23" max="24" width="9.81640625" style="86" customWidth="1"/>
    <col min="25" max="16384" width="10.26953125" style="86"/>
  </cols>
  <sheetData>
    <row r="1" spans="1:22" ht="25.5" customHeight="1" x14ac:dyDescent="0.2">
      <c r="A1" s="800" t="s">
        <v>128</v>
      </c>
      <c r="B1" s="160"/>
      <c r="C1" s="801" t="s">
        <v>86</v>
      </c>
      <c r="D1" s="801"/>
      <c r="E1" s="801"/>
      <c r="F1" s="801"/>
      <c r="G1" s="801"/>
      <c r="H1" s="801"/>
      <c r="I1" s="801"/>
      <c r="J1" s="801"/>
      <c r="K1" s="801"/>
      <c r="L1" s="801"/>
      <c r="M1" s="801"/>
      <c r="N1" s="801"/>
      <c r="O1" s="801"/>
      <c r="P1" s="801"/>
      <c r="Q1" s="801"/>
      <c r="R1" s="801"/>
      <c r="S1" s="801"/>
      <c r="T1" s="161"/>
      <c r="U1" s="161"/>
      <c r="V1" s="161"/>
    </row>
    <row r="2" spans="1:22" ht="38.25" customHeight="1" x14ac:dyDescent="0.3">
      <c r="A2" s="800"/>
      <c r="B2" s="160"/>
      <c r="C2" s="802" t="s">
        <v>127</v>
      </c>
      <c r="D2" s="802"/>
      <c r="E2" s="802"/>
      <c r="F2" s="802"/>
      <c r="G2" s="802"/>
      <c r="H2" s="802"/>
      <c r="I2" s="802"/>
      <c r="J2" s="802"/>
      <c r="K2" s="802"/>
      <c r="L2" s="802"/>
      <c r="M2" s="802"/>
      <c r="N2" s="802"/>
      <c r="O2" s="802"/>
      <c r="P2" s="802"/>
      <c r="Q2" s="802"/>
      <c r="R2" s="802"/>
      <c r="S2" s="802"/>
      <c r="T2" s="161"/>
      <c r="U2" s="161"/>
    </row>
    <row r="3" spans="1:22" ht="42.45" customHeight="1" x14ac:dyDescent="0.2">
      <c r="A3" s="800"/>
      <c r="B3" s="160"/>
      <c r="C3" s="803" t="s">
        <v>204</v>
      </c>
      <c r="D3" s="803"/>
      <c r="E3" s="803"/>
      <c r="F3" s="803"/>
      <c r="G3" s="803"/>
      <c r="H3" s="803"/>
      <c r="I3" s="803"/>
      <c r="J3" s="803"/>
      <c r="K3" s="803"/>
      <c r="L3" s="803"/>
      <c r="M3" s="803"/>
      <c r="N3" s="803"/>
      <c r="O3" s="803"/>
      <c r="P3" s="803"/>
      <c r="Q3" s="803"/>
      <c r="R3" s="803"/>
      <c r="S3" s="803"/>
    </row>
    <row r="4" spans="1:22" ht="30" customHeight="1" x14ac:dyDescent="0.2">
      <c r="A4" s="800"/>
      <c r="B4" s="96"/>
      <c r="C4" s="804" t="s">
        <v>205</v>
      </c>
      <c r="D4" s="804"/>
      <c r="E4" s="804"/>
      <c r="F4" s="804"/>
      <c r="G4" s="804"/>
      <c r="H4" s="804"/>
      <c r="I4" s="804"/>
      <c r="J4" s="804"/>
      <c r="K4" s="804"/>
      <c r="L4" s="804"/>
      <c r="M4" s="804"/>
      <c r="N4" s="804"/>
      <c r="O4" s="804"/>
      <c r="P4" s="804"/>
      <c r="Q4" s="804"/>
      <c r="R4" s="804"/>
      <c r="S4" s="804"/>
    </row>
    <row r="5" spans="1:22" ht="30" customHeight="1" x14ac:dyDescent="0.2">
      <c r="A5" s="800"/>
      <c r="B5" s="96"/>
      <c r="C5" s="805" t="s">
        <v>126</v>
      </c>
      <c r="D5" s="805"/>
      <c r="E5" s="805"/>
      <c r="F5" s="805"/>
      <c r="G5" s="805"/>
      <c r="H5" s="805"/>
      <c r="I5" s="805"/>
      <c r="J5" s="805"/>
      <c r="K5" s="805"/>
      <c r="L5" s="805"/>
      <c r="M5" s="805"/>
      <c r="N5" s="805"/>
      <c r="O5" s="805"/>
      <c r="P5" s="805"/>
      <c r="Q5" s="805"/>
      <c r="R5" s="805"/>
      <c r="S5" s="805"/>
    </row>
    <row r="6" spans="1:22" ht="24" customHeight="1" x14ac:dyDescent="0.2">
      <c r="A6" s="800"/>
      <c r="B6" s="96"/>
      <c r="C6" s="806" t="s">
        <v>125</v>
      </c>
      <c r="D6" s="806"/>
      <c r="E6" s="806"/>
      <c r="F6" s="806"/>
      <c r="G6" s="806"/>
      <c r="H6" s="806"/>
      <c r="I6" s="806"/>
      <c r="J6" s="806"/>
      <c r="K6" s="806"/>
      <c r="L6" s="806"/>
      <c r="M6" s="806"/>
      <c r="N6" s="806"/>
      <c r="O6" s="806"/>
      <c r="P6" s="806"/>
      <c r="Q6" s="806"/>
      <c r="R6" s="806"/>
      <c r="S6" s="806"/>
    </row>
    <row r="7" spans="1:22" ht="30" customHeight="1" thickBot="1" x14ac:dyDescent="0.3">
      <c r="A7" s="800"/>
      <c r="B7" s="96"/>
      <c r="C7" s="87"/>
      <c r="D7" s="777" t="s">
        <v>124</v>
      </c>
      <c r="E7" s="778"/>
      <c r="F7" s="778"/>
      <c r="G7" s="778"/>
      <c r="H7" s="778"/>
      <c r="I7" s="778"/>
      <c r="J7" s="779"/>
      <c r="K7" s="777" t="s">
        <v>123</v>
      </c>
      <c r="L7" s="778"/>
      <c r="M7" s="778"/>
      <c r="N7" s="778"/>
      <c r="O7" s="778"/>
      <c r="P7" s="778"/>
      <c r="Q7" s="778"/>
      <c r="R7" s="778"/>
      <c r="S7" s="779"/>
    </row>
    <row r="8" spans="1:22" ht="20.25" customHeight="1" x14ac:dyDescent="0.25">
      <c r="A8" s="800"/>
      <c r="B8" s="96"/>
      <c r="C8" s="159"/>
      <c r="D8" s="323" t="s">
        <v>122</v>
      </c>
      <c r="E8" s="323"/>
      <c r="F8" s="323"/>
      <c r="G8" s="323"/>
      <c r="H8" s="323"/>
      <c r="I8" s="323"/>
      <c r="J8" s="500"/>
      <c r="K8" s="787" t="s">
        <v>121</v>
      </c>
      <c r="L8" s="788"/>
      <c r="M8" s="796" t="s">
        <v>120</v>
      </c>
      <c r="N8" s="780" t="s">
        <v>119</v>
      </c>
      <c r="O8" s="798" t="s">
        <v>161</v>
      </c>
      <c r="P8" s="798" t="s">
        <v>206</v>
      </c>
      <c r="Q8" s="793" t="s">
        <v>118</v>
      </c>
      <c r="R8" s="793" t="s">
        <v>117</v>
      </c>
      <c r="S8" s="794"/>
      <c r="T8" s="87"/>
      <c r="U8" s="87"/>
    </row>
    <row r="9" spans="1:22" ht="20.25" customHeight="1" x14ac:dyDescent="0.25">
      <c r="A9" s="800"/>
      <c r="B9" s="96"/>
      <c r="C9" s="158"/>
      <c r="D9" s="157" t="s">
        <v>116</v>
      </c>
      <c r="E9" s="156" t="s">
        <v>163</v>
      </c>
      <c r="F9" s="156" t="s">
        <v>115</v>
      </c>
      <c r="G9" s="156" t="s">
        <v>114</v>
      </c>
      <c r="H9" s="155" t="s">
        <v>113</v>
      </c>
      <c r="I9" s="154" t="s">
        <v>112</v>
      </c>
      <c r="J9" s="501" t="s">
        <v>111</v>
      </c>
      <c r="K9" s="507" t="s">
        <v>110</v>
      </c>
      <c r="L9" s="508" t="s">
        <v>109</v>
      </c>
      <c r="M9" s="797"/>
      <c r="N9" s="781"/>
      <c r="O9" s="799"/>
      <c r="P9" s="799"/>
      <c r="Q9" s="781"/>
      <c r="R9" s="781"/>
      <c r="S9" s="795"/>
      <c r="T9" s="87"/>
    </row>
    <row r="10" spans="1:22" ht="20.25" customHeight="1" x14ac:dyDescent="0.25">
      <c r="A10" s="800"/>
      <c r="B10" s="96"/>
      <c r="C10" s="153"/>
      <c r="D10" s="152" t="s">
        <v>108</v>
      </c>
      <c r="E10" s="151" t="s">
        <v>104</v>
      </c>
      <c r="F10" s="151" t="s">
        <v>108</v>
      </c>
      <c r="G10" s="151" t="s">
        <v>106</v>
      </c>
      <c r="H10" s="145" t="s">
        <v>107</v>
      </c>
      <c r="I10" s="150" t="s">
        <v>106</v>
      </c>
      <c r="J10" s="150" t="s">
        <v>105</v>
      </c>
      <c r="K10" s="149" t="s">
        <v>103</v>
      </c>
      <c r="L10" s="509" t="s">
        <v>102</v>
      </c>
      <c r="M10" s="148" t="s">
        <v>101</v>
      </c>
      <c r="N10" s="147" t="s">
        <v>100</v>
      </c>
      <c r="O10" s="147" t="s">
        <v>249</v>
      </c>
      <c r="P10" s="147" t="s">
        <v>207</v>
      </c>
      <c r="Q10" s="146" t="s">
        <v>99</v>
      </c>
      <c r="R10" s="145" t="s">
        <v>98</v>
      </c>
      <c r="S10" s="144" t="s">
        <v>97</v>
      </c>
      <c r="T10" s="87"/>
    </row>
    <row r="11" spans="1:22" ht="20.25" customHeight="1" x14ac:dyDescent="0.25">
      <c r="A11" s="800"/>
      <c r="B11" s="96"/>
      <c r="C11" s="143" t="s">
        <v>96</v>
      </c>
      <c r="D11" s="141">
        <v>5.5</v>
      </c>
      <c r="E11" s="141">
        <v>5.5</v>
      </c>
      <c r="F11" s="141">
        <v>5.5</v>
      </c>
      <c r="G11" s="141">
        <v>5.5</v>
      </c>
      <c r="H11" s="141">
        <v>5.5</v>
      </c>
      <c r="I11" s="141">
        <v>5.5</v>
      </c>
      <c r="J11" s="502">
        <v>5.5</v>
      </c>
      <c r="K11" s="142">
        <v>2.5</v>
      </c>
      <c r="L11" s="510">
        <v>10</v>
      </c>
      <c r="M11" s="140">
        <v>5</v>
      </c>
      <c r="N11" s="259">
        <v>1.5</v>
      </c>
      <c r="O11" s="259">
        <v>3</v>
      </c>
      <c r="P11" s="259">
        <v>6.5</v>
      </c>
      <c r="Q11" s="139">
        <v>5</v>
      </c>
      <c r="R11" s="138">
        <v>18</v>
      </c>
      <c r="S11" s="137"/>
      <c r="T11" s="87"/>
    </row>
    <row r="12" spans="1:22" ht="20.25" customHeight="1" x14ac:dyDescent="0.25">
      <c r="A12" s="800"/>
      <c r="B12" s="96"/>
      <c r="C12" s="136">
        <v>44651</v>
      </c>
      <c r="D12" s="125"/>
      <c r="E12" s="132"/>
      <c r="F12" s="132"/>
      <c r="G12" s="132"/>
      <c r="H12" s="132"/>
      <c r="I12" s="132"/>
      <c r="J12" s="503"/>
      <c r="K12" s="511"/>
      <c r="L12" s="131"/>
      <c r="M12" s="135"/>
      <c r="N12" s="134"/>
      <c r="O12" s="260"/>
      <c r="P12" s="260"/>
      <c r="Q12" s="133"/>
      <c r="R12" s="132"/>
      <c r="S12" s="131"/>
      <c r="T12" s="87"/>
    </row>
    <row r="13" spans="1:22" ht="20.25" customHeight="1" x14ac:dyDescent="0.25">
      <c r="A13" s="800"/>
      <c r="B13" s="96"/>
      <c r="C13" s="119">
        <f t="shared" ref="C13:C38" si="0">C12+7</f>
        <v>44658</v>
      </c>
      <c r="D13" s="125"/>
      <c r="E13" s="132"/>
      <c r="F13" s="132"/>
      <c r="G13" s="132"/>
      <c r="H13" s="132"/>
      <c r="I13" s="132"/>
      <c r="J13" s="503"/>
      <c r="K13" s="511"/>
      <c r="L13" s="131"/>
      <c r="M13" s="135"/>
      <c r="N13" s="134"/>
      <c r="O13" s="260"/>
      <c r="P13" s="260"/>
      <c r="Q13" s="133"/>
      <c r="R13" s="132"/>
      <c r="S13" s="131"/>
      <c r="T13" s="87"/>
    </row>
    <row r="14" spans="1:22" ht="20.25" customHeight="1" x14ac:dyDescent="0.25">
      <c r="A14" s="800"/>
      <c r="B14" s="96"/>
      <c r="C14" s="119">
        <f t="shared" si="0"/>
        <v>44665</v>
      </c>
      <c r="D14" s="125"/>
      <c r="E14" s="132"/>
      <c r="F14" s="132"/>
      <c r="G14" s="132"/>
      <c r="H14" s="132"/>
      <c r="I14" s="132"/>
      <c r="J14" s="503"/>
      <c r="K14" s="511"/>
      <c r="L14" s="131"/>
      <c r="M14" s="135"/>
      <c r="N14" s="134"/>
      <c r="O14" s="260"/>
      <c r="P14" s="260"/>
      <c r="Q14" s="133"/>
      <c r="R14" s="132"/>
      <c r="S14" s="131"/>
      <c r="T14" s="87"/>
    </row>
    <row r="15" spans="1:22" ht="20.25" customHeight="1" x14ac:dyDescent="0.25">
      <c r="A15" s="800"/>
      <c r="B15" s="96"/>
      <c r="C15" s="119">
        <f t="shared" si="0"/>
        <v>44672</v>
      </c>
      <c r="D15" s="125"/>
      <c r="E15" s="132"/>
      <c r="F15" s="132"/>
      <c r="G15" s="132"/>
      <c r="H15" s="132"/>
      <c r="I15" s="132"/>
      <c r="J15" s="503"/>
      <c r="K15" s="511"/>
      <c r="L15" s="131"/>
      <c r="M15" s="135"/>
      <c r="N15" s="134"/>
      <c r="O15" s="260"/>
      <c r="P15" s="260"/>
      <c r="Q15" s="133"/>
      <c r="R15" s="132"/>
      <c r="S15" s="131"/>
      <c r="T15" s="87"/>
    </row>
    <row r="16" spans="1:22" ht="20.25" customHeight="1" x14ac:dyDescent="0.25">
      <c r="A16" s="800"/>
      <c r="B16" s="96"/>
      <c r="C16" s="119">
        <f t="shared" si="0"/>
        <v>44679</v>
      </c>
      <c r="D16" s="125"/>
      <c r="E16" s="132"/>
      <c r="F16" s="132"/>
      <c r="G16" s="132"/>
      <c r="H16" s="132"/>
      <c r="I16" s="132"/>
      <c r="J16" s="503"/>
      <c r="K16" s="511"/>
      <c r="L16" s="131"/>
      <c r="M16" s="135"/>
      <c r="N16" s="134"/>
      <c r="O16" s="260"/>
      <c r="P16" s="260"/>
      <c r="Q16" s="133"/>
      <c r="R16" s="132"/>
      <c r="S16" s="131"/>
      <c r="T16" s="87"/>
    </row>
    <row r="17" spans="1:20" ht="20.25" customHeight="1" x14ac:dyDescent="0.25">
      <c r="A17" s="800"/>
      <c r="B17" s="96"/>
      <c r="C17" s="119">
        <f t="shared" si="0"/>
        <v>44686</v>
      </c>
      <c r="D17" s="125"/>
      <c r="E17" s="132"/>
      <c r="F17" s="132"/>
      <c r="G17" s="132"/>
      <c r="H17" s="132"/>
      <c r="I17" s="132"/>
      <c r="J17" s="503"/>
      <c r="K17" s="511"/>
      <c r="L17" s="131"/>
      <c r="M17" s="135"/>
      <c r="N17" s="134"/>
      <c r="O17" s="260"/>
      <c r="P17" s="260"/>
      <c r="Q17" s="133"/>
      <c r="R17" s="132"/>
      <c r="S17" s="131"/>
      <c r="T17" s="87"/>
    </row>
    <row r="18" spans="1:20" ht="20.25" customHeight="1" x14ac:dyDescent="0.25">
      <c r="A18" s="800"/>
      <c r="B18" s="96"/>
      <c r="C18" s="119">
        <f t="shared" si="0"/>
        <v>44693</v>
      </c>
      <c r="D18" s="127"/>
      <c r="E18" s="127"/>
      <c r="F18" s="127"/>
      <c r="G18" s="127"/>
      <c r="H18" s="127"/>
      <c r="I18" s="127"/>
      <c r="J18" s="504"/>
      <c r="K18" s="512"/>
      <c r="L18" s="126"/>
      <c r="M18" s="130"/>
      <c r="N18" s="129"/>
      <c r="O18" s="261"/>
      <c r="P18" s="261"/>
      <c r="Q18" s="128"/>
      <c r="R18" s="127"/>
      <c r="S18" s="126"/>
      <c r="T18" s="87"/>
    </row>
    <row r="19" spans="1:20" ht="20.25" customHeight="1" x14ac:dyDescent="0.25">
      <c r="A19" s="800"/>
      <c r="B19" s="96"/>
      <c r="C19" s="119">
        <f t="shared" si="0"/>
        <v>44700</v>
      </c>
      <c r="D19" s="125"/>
      <c r="E19" s="121"/>
      <c r="F19" s="121"/>
      <c r="G19" s="121"/>
      <c r="H19" s="121"/>
      <c r="I19" s="121"/>
      <c r="J19" s="505"/>
      <c r="K19" s="513"/>
      <c r="L19" s="120"/>
      <c r="M19" s="124"/>
      <c r="N19" s="123"/>
      <c r="O19" s="262"/>
      <c r="P19" s="262"/>
      <c r="Q19" s="122"/>
      <c r="R19" s="121"/>
      <c r="S19" s="120"/>
      <c r="T19" s="87"/>
    </row>
    <row r="20" spans="1:20" ht="20.25" customHeight="1" x14ac:dyDescent="0.25">
      <c r="A20" s="800"/>
      <c r="B20" s="96"/>
      <c r="C20" s="119">
        <f t="shared" si="0"/>
        <v>44707</v>
      </c>
      <c r="D20" s="125"/>
      <c r="E20" s="121"/>
      <c r="F20" s="121"/>
      <c r="G20" s="121"/>
      <c r="H20" s="121"/>
      <c r="I20" s="121"/>
      <c r="J20" s="505"/>
      <c r="K20" s="513"/>
      <c r="L20" s="120"/>
      <c r="M20" s="124"/>
      <c r="N20" s="123"/>
      <c r="O20" s="262"/>
      <c r="P20" s="262"/>
      <c r="Q20" s="122"/>
      <c r="R20" s="121"/>
      <c r="S20" s="120"/>
      <c r="T20" s="87"/>
    </row>
    <row r="21" spans="1:20" ht="20.25" customHeight="1" x14ac:dyDescent="0.25">
      <c r="A21" s="800"/>
      <c r="B21" s="96"/>
      <c r="C21" s="119">
        <f t="shared" si="0"/>
        <v>44714</v>
      </c>
      <c r="D21" s="125"/>
      <c r="E21" s="121"/>
      <c r="F21" s="121"/>
      <c r="G21" s="121"/>
      <c r="H21" s="121"/>
      <c r="I21" s="121"/>
      <c r="J21" s="505"/>
      <c r="K21" s="513"/>
      <c r="L21" s="120"/>
      <c r="M21" s="124"/>
      <c r="N21" s="123"/>
      <c r="O21" s="262"/>
      <c r="P21" s="262"/>
      <c r="Q21" s="122"/>
      <c r="R21" s="121"/>
      <c r="S21" s="120"/>
      <c r="T21" s="87"/>
    </row>
    <row r="22" spans="1:20" ht="20.25" customHeight="1" x14ac:dyDescent="0.25">
      <c r="A22" s="800"/>
      <c r="B22" s="96"/>
      <c r="C22" s="119">
        <f t="shared" si="0"/>
        <v>44721</v>
      </c>
      <c r="D22" s="125"/>
      <c r="E22" s="121"/>
      <c r="F22" s="121"/>
      <c r="G22" s="121"/>
      <c r="H22" s="121"/>
      <c r="I22" s="121"/>
      <c r="J22" s="505"/>
      <c r="K22" s="513"/>
      <c r="L22" s="120"/>
      <c r="M22" s="124"/>
      <c r="N22" s="123"/>
      <c r="O22" s="262"/>
      <c r="P22" s="262"/>
      <c r="Q22" s="122"/>
      <c r="R22" s="121"/>
      <c r="S22" s="120"/>
      <c r="T22" s="87"/>
    </row>
    <row r="23" spans="1:20" ht="20.25" customHeight="1" x14ac:dyDescent="0.25">
      <c r="A23" s="800"/>
      <c r="B23" s="96"/>
      <c r="C23" s="119">
        <f t="shared" si="0"/>
        <v>44728</v>
      </c>
      <c r="D23" s="125"/>
      <c r="E23" s="121"/>
      <c r="F23" s="121"/>
      <c r="G23" s="121"/>
      <c r="H23" s="121"/>
      <c r="I23" s="121"/>
      <c r="J23" s="505"/>
      <c r="K23" s="513"/>
      <c r="L23" s="120"/>
      <c r="M23" s="124"/>
      <c r="N23" s="123"/>
      <c r="O23" s="262"/>
      <c r="P23" s="262"/>
      <c r="Q23" s="122"/>
      <c r="R23" s="121"/>
      <c r="S23" s="120"/>
      <c r="T23" s="87"/>
    </row>
    <row r="24" spans="1:20" ht="20.25" customHeight="1" x14ac:dyDescent="0.25">
      <c r="A24" s="800"/>
      <c r="B24" s="96"/>
      <c r="C24" s="119">
        <f t="shared" si="0"/>
        <v>44735</v>
      </c>
      <c r="D24" s="125"/>
      <c r="E24" s="121"/>
      <c r="F24" s="121"/>
      <c r="G24" s="121"/>
      <c r="H24" s="121"/>
      <c r="I24" s="121"/>
      <c r="J24" s="505"/>
      <c r="K24" s="513"/>
      <c r="L24" s="120"/>
      <c r="M24" s="124"/>
      <c r="N24" s="123"/>
      <c r="O24" s="262"/>
      <c r="P24" s="262"/>
      <c r="Q24" s="122"/>
      <c r="R24" s="121"/>
      <c r="S24" s="120"/>
      <c r="T24" s="87"/>
    </row>
    <row r="25" spans="1:20" ht="20.25" customHeight="1" x14ac:dyDescent="0.25">
      <c r="A25" s="800"/>
      <c r="B25" s="96"/>
      <c r="C25" s="119">
        <f t="shared" si="0"/>
        <v>44742</v>
      </c>
      <c r="D25" s="125"/>
      <c r="E25" s="121"/>
      <c r="F25" s="121"/>
      <c r="G25" s="121"/>
      <c r="H25" s="121"/>
      <c r="I25" s="121"/>
      <c r="J25" s="505"/>
      <c r="K25" s="513"/>
      <c r="L25" s="120"/>
      <c r="M25" s="124"/>
      <c r="N25" s="123"/>
      <c r="O25" s="262"/>
      <c r="P25" s="262"/>
      <c r="Q25" s="122"/>
      <c r="R25" s="121"/>
      <c r="S25" s="120"/>
      <c r="T25" s="87"/>
    </row>
    <row r="26" spans="1:20" ht="20.25" customHeight="1" x14ac:dyDescent="0.25">
      <c r="A26" s="800"/>
      <c r="B26" s="96"/>
      <c r="C26" s="119">
        <f t="shared" si="0"/>
        <v>44749</v>
      </c>
      <c r="D26" s="125"/>
      <c r="E26" s="121"/>
      <c r="F26" s="121"/>
      <c r="G26" s="121"/>
      <c r="H26" s="121"/>
      <c r="I26" s="121"/>
      <c r="J26" s="505"/>
      <c r="K26" s="513"/>
      <c r="L26" s="120"/>
      <c r="M26" s="124"/>
      <c r="N26" s="123"/>
      <c r="O26" s="262"/>
      <c r="P26" s="262"/>
      <c r="Q26" s="122"/>
      <c r="R26" s="121"/>
      <c r="S26" s="120"/>
      <c r="T26" s="87"/>
    </row>
    <row r="27" spans="1:20" ht="20.25" customHeight="1" x14ac:dyDescent="0.25">
      <c r="A27" s="800"/>
      <c r="B27" s="96"/>
      <c r="C27" s="119">
        <f t="shared" si="0"/>
        <v>44756</v>
      </c>
      <c r="D27" s="125"/>
      <c r="E27" s="121"/>
      <c r="F27" s="121"/>
      <c r="G27" s="121"/>
      <c r="H27" s="121"/>
      <c r="I27" s="121"/>
      <c r="J27" s="505"/>
      <c r="K27" s="513"/>
      <c r="L27" s="120"/>
      <c r="M27" s="124"/>
      <c r="N27" s="123"/>
      <c r="O27" s="262"/>
      <c r="P27" s="262"/>
      <c r="Q27" s="122"/>
      <c r="R27" s="121"/>
      <c r="S27" s="120"/>
      <c r="T27" s="87"/>
    </row>
    <row r="28" spans="1:20" ht="20.25" customHeight="1" x14ac:dyDescent="0.25">
      <c r="A28" s="800"/>
      <c r="B28" s="96"/>
      <c r="C28" s="119">
        <f t="shared" si="0"/>
        <v>44763</v>
      </c>
      <c r="D28" s="125"/>
      <c r="E28" s="121"/>
      <c r="F28" s="121"/>
      <c r="G28" s="121"/>
      <c r="H28" s="121"/>
      <c r="I28" s="121"/>
      <c r="J28" s="505"/>
      <c r="K28" s="513"/>
      <c r="L28" s="120"/>
      <c r="M28" s="124"/>
      <c r="N28" s="123"/>
      <c r="O28" s="262"/>
      <c r="P28" s="262"/>
      <c r="Q28" s="122"/>
      <c r="R28" s="121"/>
      <c r="S28" s="120"/>
      <c r="T28" s="87"/>
    </row>
    <row r="29" spans="1:20" ht="20.25" customHeight="1" x14ac:dyDescent="0.25">
      <c r="A29" s="800"/>
      <c r="B29" s="96"/>
      <c r="C29" s="119">
        <f t="shared" si="0"/>
        <v>44770</v>
      </c>
      <c r="D29" s="127"/>
      <c r="E29" s="127"/>
      <c r="F29" s="127"/>
      <c r="G29" s="127"/>
      <c r="H29" s="127"/>
      <c r="I29" s="127"/>
      <c r="J29" s="504"/>
      <c r="K29" s="512"/>
      <c r="L29" s="126"/>
      <c r="M29" s="130"/>
      <c r="N29" s="129"/>
      <c r="O29" s="261"/>
      <c r="P29" s="261"/>
      <c r="Q29" s="128"/>
      <c r="R29" s="127"/>
      <c r="S29" s="126"/>
      <c r="T29" s="87"/>
    </row>
    <row r="30" spans="1:20" ht="20.25" customHeight="1" x14ac:dyDescent="0.25">
      <c r="A30" s="800"/>
      <c r="B30" s="96"/>
      <c r="C30" s="119">
        <f t="shared" si="0"/>
        <v>44777</v>
      </c>
      <c r="D30" s="127"/>
      <c r="E30" s="127"/>
      <c r="F30" s="127"/>
      <c r="G30" s="127"/>
      <c r="H30" s="127"/>
      <c r="I30" s="127"/>
      <c r="J30" s="504"/>
      <c r="K30" s="512"/>
      <c r="L30" s="126"/>
      <c r="M30" s="130"/>
      <c r="N30" s="129"/>
      <c r="O30" s="261"/>
      <c r="P30" s="261"/>
      <c r="Q30" s="128"/>
      <c r="R30" s="127"/>
      <c r="S30" s="126"/>
      <c r="T30" s="87"/>
    </row>
    <row r="31" spans="1:20" ht="20.25" customHeight="1" x14ac:dyDescent="0.25">
      <c r="A31" s="800"/>
      <c r="B31" s="96"/>
      <c r="C31" s="119">
        <f t="shared" si="0"/>
        <v>44784</v>
      </c>
      <c r="D31" s="127"/>
      <c r="E31" s="127"/>
      <c r="F31" s="127"/>
      <c r="G31" s="127"/>
      <c r="H31" s="127"/>
      <c r="I31" s="127"/>
      <c r="J31" s="504"/>
      <c r="K31" s="512"/>
      <c r="L31" s="126"/>
      <c r="M31" s="130"/>
      <c r="N31" s="129"/>
      <c r="O31" s="261"/>
      <c r="P31" s="261"/>
      <c r="Q31" s="128"/>
      <c r="R31" s="127"/>
      <c r="S31" s="126"/>
      <c r="T31" s="87"/>
    </row>
    <row r="32" spans="1:20" ht="20.25" customHeight="1" x14ac:dyDescent="0.25">
      <c r="A32" s="800"/>
      <c r="B32" s="96"/>
      <c r="C32" s="119">
        <f t="shared" si="0"/>
        <v>44791</v>
      </c>
      <c r="D32" s="127"/>
      <c r="E32" s="127"/>
      <c r="F32" s="127"/>
      <c r="G32" s="127"/>
      <c r="H32" s="127"/>
      <c r="I32" s="127"/>
      <c r="J32" s="504"/>
      <c r="K32" s="512"/>
      <c r="L32" s="126"/>
      <c r="M32" s="130"/>
      <c r="N32" s="129"/>
      <c r="O32" s="261"/>
      <c r="P32" s="261"/>
      <c r="Q32" s="128"/>
      <c r="R32" s="127"/>
      <c r="S32" s="126"/>
      <c r="T32" s="87"/>
    </row>
    <row r="33" spans="1:36" ht="20.25" customHeight="1" x14ac:dyDescent="0.25">
      <c r="A33" s="800"/>
      <c r="B33" s="96"/>
      <c r="C33" s="119">
        <f t="shared" si="0"/>
        <v>44798</v>
      </c>
      <c r="D33" s="125"/>
      <c r="E33" s="121"/>
      <c r="F33" s="121"/>
      <c r="G33" s="121"/>
      <c r="H33" s="121"/>
      <c r="I33" s="121"/>
      <c r="J33" s="505"/>
      <c r="K33" s="513"/>
      <c r="L33" s="120"/>
      <c r="M33" s="124"/>
      <c r="N33" s="123"/>
      <c r="O33" s="262"/>
      <c r="P33" s="262"/>
      <c r="Q33" s="122"/>
      <c r="R33" s="121"/>
      <c r="S33" s="120"/>
      <c r="T33" s="87"/>
    </row>
    <row r="34" spans="1:36" ht="20.25" customHeight="1" x14ac:dyDescent="0.25">
      <c r="A34" s="800"/>
      <c r="B34" s="96"/>
      <c r="C34" s="119">
        <f t="shared" si="0"/>
        <v>44805</v>
      </c>
      <c r="D34" s="125"/>
      <c r="E34" s="121"/>
      <c r="F34" s="121"/>
      <c r="G34" s="121"/>
      <c r="H34" s="121"/>
      <c r="I34" s="121"/>
      <c r="J34" s="505"/>
      <c r="K34" s="513"/>
      <c r="L34" s="120"/>
      <c r="M34" s="124"/>
      <c r="N34" s="123"/>
      <c r="O34" s="262"/>
      <c r="P34" s="262"/>
      <c r="Q34" s="122"/>
      <c r="R34" s="121"/>
      <c r="S34" s="120"/>
      <c r="T34" s="87"/>
    </row>
    <row r="35" spans="1:36" ht="20.25" customHeight="1" x14ac:dyDescent="0.25">
      <c r="A35" s="800"/>
      <c r="B35" s="96"/>
      <c r="C35" s="119">
        <f t="shared" si="0"/>
        <v>44812</v>
      </c>
      <c r="D35" s="125"/>
      <c r="E35" s="121"/>
      <c r="F35" s="121"/>
      <c r="G35" s="121"/>
      <c r="H35" s="121"/>
      <c r="I35" s="121"/>
      <c r="J35" s="505"/>
      <c r="K35" s="513"/>
      <c r="L35" s="120"/>
      <c r="M35" s="124"/>
      <c r="N35" s="123"/>
      <c r="O35" s="262"/>
      <c r="P35" s="262"/>
      <c r="Q35" s="122"/>
      <c r="R35" s="121"/>
      <c r="S35" s="120"/>
      <c r="T35" s="87"/>
    </row>
    <row r="36" spans="1:36" ht="20.25" customHeight="1" x14ac:dyDescent="0.25">
      <c r="A36" s="800"/>
      <c r="B36" s="96"/>
      <c r="C36" s="119">
        <f t="shared" si="0"/>
        <v>44819</v>
      </c>
      <c r="D36" s="125"/>
      <c r="E36" s="121"/>
      <c r="F36" s="121"/>
      <c r="G36" s="121"/>
      <c r="H36" s="121"/>
      <c r="I36" s="121"/>
      <c r="J36" s="505"/>
      <c r="K36" s="513"/>
      <c r="L36" s="120"/>
      <c r="M36" s="124"/>
      <c r="N36" s="123"/>
      <c r="O36" s="262"/>
      <c r="P36" s="262"/>
      <c r="Q36" s="122"/>
      <c r="R36" s="121"/>
      <c r="S36" s="120"/>
      <c r="T36" s="87"/>
    </row>
    <row r="37" spans="1:36" ht="20.25" customHeight="1" x14ac:dyDescent="0.25">
      <c r="A37" s="800"/>
      <c r="B37" s="96"/>
      <c r="C37" s="119">
        <f t="shared" si="0"/>
        <v>44826</v>
      </c>
      <c r="D37" s="118"/>
      <c r="E37" s="117"/>
      <c r="F37" s="117"/>
      <c r="G37" s="117"/>
      <c r="H37" s="117"/>
      <c r="I37" s="117"/>
      <c r="J37" s="506"/>
      <c r="K37" s="514"/>
      <c r="L37" s="494"/>
      <c r="M37" s="116"/>
      <c r="N37" s="115"/>
      <c r="O37" s="263"/>
      <c r="P37" s="263"/>
      <c r="Q37" s="493"/>
      <c r="R37" s="117"/>
      <c r="S37" s="494"/>
      <c r="T37" s="87"/>
    </row>
    <row r="38" spans="1:36" ht="20.25" customHeight="1" thickBot="1" x14ac:dyDescent="0.3">
      <c r="A38" s="800"/>
      <c r="B38" s="96"/>
      <c r="C38" s="495">
        <f t="shared" si="0"/>
        <v>44833</v>
      </c>
      <c r="D38" s="118"/>
      <c r="E38" s="117"/>
      <c r="F38" s="117"/>
      <c r="G38" s="117"/>
      <c r="H38" s="117"/>
      <c r="I38" s="117"/>
      <c r="J38" s="506"/>
      <c r="K38" s="515"/>
      <c r="L38" s="114"/>
      <c r="M38" s="116"/>
      <c r="N38" s="115"/>
      <c r="O38" s="263"/>
      <c r="P38" s="263"/>
      <c r="Q38" s="493"/>
      <c r="R38" s="117"/>
      <c r="S38" s="494"/>
      <c r="T38" s="87"/>
    </row>
    <row r="39" spans="1:36" s="107" customFormat="1" ht="20.25" customHeight="1" x14ac:dyDescent="0.25">
      <c r="A39" s="800"/>
      <c r="B39" s="96"/>
      <c r="C39" s="496" t="s">
        <v>95</v>
      </c>
      <c r="D39" s="497">
        <f>SUM(D12:D38)</f>
        <v>0</v>
      </c>
      <c r="E39" s="497">
        <f t="shared" ref="E39:R39" si="1">SUM(E12:E38)</f>
        <v>0</v>
      </c>
      <c r="F39" s="497">
        <f t="shared" si="1"/>
        <v>0</v>
      </c>
      <c r="G39" s="497">
        <f t="shared" si="1"/>
        <v>0</v>
      </c>
      <c r="H39" s="497">
        <f t="shared" si="1"/>
        <v>0</v>
      </c>
      <c r="I39" s="497">
        <f t="shared" si="1"/>
        <v>0</v>
      </c>
      <c r="J39" s="497">
        <f t="shared" si="1"/>
        <v>0</v>
      </c>
      <c r="K39" s="497">
        <f t="shared" si="1"/>
        <v>0</v>
      </c>
      <c r="L39" s="497">
        <f t="shared" si="1"/>
        <v>0</v>
      </c>
      <c r="M39" s="497">
        <f t="shared" si="1"/>
        <v>0</v>
      </c>
      <c r="N39" s="497">
        <f t="shared" si="1"/>
        <v>0</v>
      </c>
      <c r="O39" s="497">
        <f t="shared" si="1"/>
        <v>0</v>
      </c>
      <c r="P39" s="497">
        <f t="shared" si="1"/>
        <v>0</v>
      </c>
      <c r="Q39" s="497">
        <f t="shared" si="1"/>
        <v>0</v>
      </c>
      <c r="R39" s="497">
        <f t="shared" si="1"/>
        <v>0</v>
      </c>
      <c r="S39" s="498"/>
      <c r="T39" s="87"/>
      <c r="U39" s="87"/>
    </row>
    <row r="40" spans="1:36" s="107" customFormat="1" ht="20.25" customHeight="1" thickBot="1" x14ac:dyDescent="0.3">
      <c r="A40" s="800"/>
      <c r="B40" s="96"/>
      <c r="C40" s="499" t="s">
        <v>94</v>
      </c>
      <c r="D40" s="113">
        <f>(D39*D11)</f>
        <v>0</v>
      </c>
      <c r="E40" s="113">
        <f t="shared" ref="E40:J40" si="2">(E39*E11)</f>
        <v>0</v>
      </c>
      <c r="F40" s="113">
        <f t="shared" si="2"/>
        <v>0</v>
      </c>
      <c r="G40" s="113">
        <f t="shared" si="2"/>
        <v>0</v>
      </c>
      <c r="H40" s="113">
        <f t="shared" si="2"/>
        <v>0</v>
      </c>
      <c r="I40" s="113">
        <f t="shared" si="2"/>
        <v>0</v>
      </c>
      <c r="J40" s="113">
        <f t="shared" si="2"/>
        <v>0</v>
      </c>
      <c r="K40" s="113">
        <f t="shared" ref="K40:R40" si="3">(K39*K11)</f>
        <v>0</v>
      </c>
      <c r="L40" s="113">
        <f t="shared" si="3"/>
        <v>0</v>
      </c>
      <c r="M40" s="113">
        <f t="shared" si="3"/>
        <v>0</v>
      </c>
      <c r="N40" s="113">
        <f t="shared" si="3"/>
        <v>0</v>
      </c>
      <c r="O40" s="113">
        <f t="shared" si="3"/>
        <v>0</v>
      </c>
      <c r="P40" s="113">
        <f>(P39*P11)</f>
        <v>0</v>
      </c>
      <c r="Q40" s="113">
        <f t="shared" si="3"/>
        <v>0</v>
      </c>
      <c r="R40" s="113">
        <f t="shared" si="3"/>
        <v>0</v>
      </c>
      <c r="S40" s="112"/>
      <c r="T40" s="87"/>
      <c r="U40" s="87"/>
    </row>
    <row r="41" spans="1:36" ht="20.25" customHeight="1" thickBot="1" x14ac:dyDescent="0.3">
      <c r="A41" s="800"/>
      <c r="B41" s="96"/>
      <c r="C41" s="111" t="s">
        <v>93</v>
      </c>
      <c r="D41" s="783">
        <f>SUM(D40:R40)</f>
        <v>0</v>
      </c>
      <c r="E41" s="784"/>
      <c r="F41" s="110" t="s">
        <v>14</v>
      </c>
      <c r="G41" s="109"/>
      <c r="H41" s="108" t="s">
        <v>15</v>
      </c>
      <c r="I41" s="785" t="s">
        <v>92</v>
      </c>
      <c r="J41" s="786"/>
      <c r="K41" s="786"/>
      <c r="L41" s="786"/>
      <c r="M41" s="786"/>
      <c r="N41" s="786"/>
      <c r="O41" s="786"/>
      <c r="P41" s="786"/>
      <c r="Q41" s="786"/>
      <c r="R41" s="786"/>
      <c r="S41" s="786"/>
      <c r="T41" s="87"/>
      <c r="U41" s="87"/>
      <c r="V41" s="87"/>
      <c r="W41" s="107"/>
    </row>
    <row r="42" spans="1:36" ht="9" customHeight="1" x14ac:dyDescent="0.25">
      <c r="A42" s="800"/>
      <c r="B42" s="96"/>
      <c r="I42" s="87"/>
      <c r="J42" s="87"/>
      <c r="K42" s="87"/>
      <c r="U42" s="87"/>
      <c r="V42" s="87"/>
      <c r="W42" s="107"/>
    </row>
    <row r="43" spans="1:36" ht="20.25" customHeight="1" x14ac:dyDescent="0.25">
      <c r="A43" s="800"/>
      <c r="B43" s="96"/>
      <c r="C43" s="86" t="s">
        <v>91</v>
      </c>
      <c r="H43" s="99"/>
      <c r="R43" s="87"/>
      <c r="S43" s="87"/>
    </row>
    <row r="44" spans="1:36" ht="20.25" customHeight="1" x14ac:dyDescent="0.2">
      <c r="A44" s="800"/>
      <c r="B44" s="96"/>
      <c r="C44" s="782" t="s">
        <v>7</v>
      </c>
      <c r="D44" s="782"/>
      <c r="E44" s="782"/>
      <c r="F44" s="782"/>
      <c r="G44" s="782"/>
      <c r="H44" s="782"/>
      <c r="I44" s="782" t="s">
        <v>8</v>
      </c>
      <c r="J44" s="782"/>
      <c r="K44" s="782"/>
      <c r="L44" s="782"/>
      <c r="M44" s="782"/>
      <c r="N44" s="789" t="s">
        <v>90</v>
      </c>
      <c r="O44" s="790"/>
      <c r="P44" s="790"/>
      <c r="Q44" s="790"/>
      <c r="R44" s="790"/>
      <c r="S44" s="790"/>
    </row>
    <row r="45" spans="1:36" s="97" customFormat="1" ht="20.25" customHeight="1" x14ac:dyDescent="0.25">
      <c r="A45" s="800"/>
      <c r="B45" s="96"/>
      <c r="C45" s="102" t="s">
        <v>9</v>
      </c>
      <c r="D45" s="791"/>
      <c r="E45" s="791"/>
      <c r="F45" s="102" t="s">
        <v>17</v>
      </c>
      <c r="G45" s="792" t="str">
        <f>IF(G41=1,D41,"")</f>
        <v/>
      </c>
      <c r="H45" s="792"/>
      <c r="I45" s="102" t="s">
        <v>9</v>
      </c>
      <c r="J45" s="791"/>
      <c r="K45" s="791"/>
      <c r="L45" s="102" t="s">
        <v>17</v>
      </c>
      <c r="M45" s="104" t="str">
        <f>IF(G41=3,ROUNDUP(D41/3,0),"")</f>
        <v/>
      </c>
      <c r="N45" s="789"/>
      <c r="O45" s="790"/>
      <c r="P45" s="790"/>
      <c r="Q45" s="790"/>
      <c r="R45" s="790"/>
      <c r="S45" s="790"/>
      <c r="T45" s="106"/>
      <c r="U45" s="106"/>
      <c r="V45" s="106"/>
      <c r="X45" s="87"/>
      <c r="Y45" s="87"/>
      <c r="Z45" s="87"/>
      <c r="AA45" s="87"/>
      <c r="AB45" s="87"/>
      <c r="AC45" s="87"/>
      <c r="AD45" s="87"/>
      <c r="AE45" s="87"/>
      <c r="AF45" s="87"/>
      <c r="AG45" s="87"/>
      <c r="AH45" s="87"/>
      <c r="AI45" s="87"/>
      <c r="AJ45" s="87"/>
    </row>
    <row r="46" spans="1:36" s="97" customFormat="1" ht="20.25" customHeight="1" x14ac:dyDescent="0.25">
      <c r="A46" s="800"/>
      <c r="B46" s="96"/>
      <c r="C46" s="102" t="s">
        <v>10</v>
      </c>
      <c r="D46" s="791"/>
      <c r="E46" s="791"/>
      <c r="H46" s="87"/>
      <c r="I46" s="102" t="s">
        <v>9</v>
      </c>
      <c r="J46" s="791"/>
      <c r="K46" s="791"/>
      <c r="L46" s="102" t="s">
        <v>17</v>
      </c>
      <c r="M46" s="104" t="str">
        <f>IF(G41=3,ROUNDUP(D41/3,0),"")</f>
        <v/>
      </c>
      <c r="N46" s="828" t="s">
        <v>89</v>
      </c>
      <c r="O46" s="829"/>
      <c r="P46" s="829"/>
      <c r="Q46" s="829"/>
      <c r="R46" s="829"/>
      <c r="S46" s="829"/>
      <c r="X46" s="87"/>
      <c r="Y46" s="87"/>
      <c r="Z46" s="87"/>
      <c r="AA46" s="87"/>
      <c r="AB46" s="87"/>
      <c r="AC46" s="87"/>
      <c r="AD46" s="87"/>
      <c r="AE46" s="87"/>
      <c r="AF46" s="87"/>
      <c r="AG46" s="87"/>
      <c r="AH46" s="87"/>
      <c r="AI46" s="87"/>
      <c r="AJ46" s="87"/>
    </row>
    <row r="47" spans="1:36" s="97" customFormat="1" ht="20.25" customHeight="1" x14ac:dyDescent="0.25">
      <c r="A47" s="800"/>
      <c r="B47" s="96"/>
      <c r="C47" s="103"/>
      <c r="E47" s="105"/>
      <c r="H47" s="87"/>
      <c r="I47" s="102" t="s">
        <v>9</v>
      </c>
      <c r="J47" s="791"/>
      <c r="K47" s="791"/>
      <c r="L47" s="102" t="s">
        <v>17</v>
      </c>
      <c r="M47" s="104" t="str">
        <f>IF(G41=3,D41-M45-M46,"")</f>
        <v/>
      </c>
      <c r="N47" s="828"/>
      <c r="O47" s="829"/>
      <c r="P47" s="829"/>
      <c r="Q47" s="829"/>
      <c r="R47" s="829"/>
      <c r="S47" s="829"/>
      <c r="X47" s="87"/>
      <c r="Y47" s="87"/>
      <c r="Z47" s="87"/>
      <c r="AA47" s="87"/>
      <c r="AB47" s="87"/>
      <c r="AC47" s="87"/>
      <c r="AD47" s="87"/>
      <c r="AE47" s="87"/>
      <c r="AF47" s="87"/>
      <c r="AG47" s="87"/>
      <c r="AH47" s="87"/>
      <c r="AI47" s="87"/>
      <c r="AJ47" s="87"/>
    </row>
    <row r="48" spans="1:36" s="97" customFormat="1" ht="20.25" customHeight="1" x14ac:dyDescent="0.25">
      <c r="A48" s="800"/>
      <c r="B48" s="96"/>
      <c r="E48" s="103"/>
      <c r="H48" s="87"/>
      <c r="I48" s="102" t="s">
        <v>10</v>
      </c>
      <c r="J48" s="791"/>
      <c r="K48" s="791"/>
      <c r="M48" s="101"/>
      <c r="Q48" s="100"/>
      <c r="R48" s="100"/>
      <c r="S48" s="100"/>
      <c r="X48" s="87"/>
      <c r="Y48" s="87"/>
      <c r="Z48" s="87"/>
      <c r="AA48" s="87"/>
      <c r="AB48" s="87"/>
      <c r="AC48" s="87"/>
      <c r="AD48" s="87"/>
      <c r="AE48" s="87"/>
      <c r="AF48" s="87"/>
      <c r="AG48" s="87"/>
      <c r="AH48" s="87"/>
      <c r="AI48" s="87"/>
      <c r="AJ48" s="87"/>
    </row>
    <row r="49" spans="1:36" s="97" customFormat="1" ht="20.25" customHeight="1" x14ac:dyDescent="0.25">
      <c r="A49" s="800"/>
      <c r="B49" s="96"/>
      <c r="C49" s="833" t="s">
        <v>41</v>
      </c>
      <c r="D49" s="833"/>
      <c r="E49" s="833"/>
      <c r="F49" s="808" t="str">
        <f>IF(Légumes!G31=0,"",Légumes!G31)</f>
        <v/>
      </c>
      <c r="G49" s="808"/>
      <c r="H49" s="808"/>
      <c r="I49" s="808"/>
      <c r="J49" s="807" t="s">
        <v>42</v>
      </c>
      <c r="K49" s="807"/>
      <c r="L49" s="807"/>
      <c r="M49" s="830" t="str">
        <f>IF(Légumes!G33=0,"",Légumes!G33)</f>
        <v/>
      </c>
      <c r="N49" s="831"/>
      <c r="O49" s="831"/>
      <c r="P49" s="831"/>
      <c r="Q49" s="831"/>
      <c r="R49" s="831"/>
      <c r="S49" s="832"/>
      <c r="X49" s="87"/>
      <c r="Y49" s="87"/>
      <c r="Z49" s="87"/>
      <c r="AA49" s="87"/>
      <c r="AB49" s="87"/>
      <c r="AC49" s="87"/>
      <c r="AD49" s="87"/>
      <c r="AE49" s="87"/>
      <c r="AF49" s="87"/>
      <c r="AG49" s="87"/>
      <c r="AH49" s="87"/>
      <c r="AI49" s="87"/>
      <c r="AJ49" s="87"/>
    </row>
    <row r="50" spans="1:36" ht="20.25" customHeight="1" x14ac:dyDescent="0.25">
      <c r="A50" s="800"/>
      <c r="B50" s="96"/>
      <c r="C50" s="807" t="s">
        <v>19</v>
      </c>
      <c r="D50" s="807"/>
      <c r="E50" s="807"/>
      <c r="F50" s="808" t="str">
        <f>IF(Légumes!G32=0,"",Légumes!G32)</f>
        <v/>
      </c>
      <c r="G50" s="808"/>
      <c r="H50" s="808"/>
      <c r="I50" s="808"/>
      <c r="J50" s="807" t="s">
        <v>13</v>
      </c>
      <c r="K50" s="807"/>
      <c r="L50" s="807"/>
      <c r="M50" s="809" t="str">
        <f>IF(Légumes!G34=0,"",Légumes!G34)</f>
        <v/>
      </c>
      <c r="N50" s="810"/>
      <c r="O50" s="810"/>
      <c r="P50" s="810"/>
      <c r="Q50" s="810"/>
      <c r="R50" s="810"/>
      <c r="S50" s="811"/>
      <c r="T50" s="97"/>
      <c r="U50" s="97"/>
      <c r="V50" s="97"/>
      <c r="X50" s="87"/>
      <c r="Y50" s="87"/>
      <c r="Z50" s="87"/>
      <c r="AA50" s="87"/>
      <c r="AB50" s="87"/>
      <c r="AC50" s="87"/>
      <c r="AD50" s="87"/>
      <c r="AE50" s="87"/>
      <c r="AF50" s="87"/>
      <c r="AG50" s="87"/>
      <c r="AH50" s="87"/>
      <c r="AI50" s="87"/>
      <c r="AJ50" s="87"/>
    </row>
    <row r="51" spans="1:36" ht="20.25" customHeight="1" x14ac:dyDescent="0.25">
      <c r="A51" s="800"/>
      <c r="B51" s="96"/>
      <c r="C51" s="807"/>
      <c r="D51" s="807"/>
      <c r="E51" s="807"/>
      <c r="F51" s="808"/>
      <c r="G51" s="808"/>
      <c r="H51" s="808"/>
      <c r="I51" s="808"/>
      <c r="J51" s="807"/>
      <c r="K51" s="807"/>
      <c r="L51" s="807"/>
      <c r="M51" s="812"/>
      <c r="N51" s="813"/>
      <c r="O51" s="813"/>
      <c r="P51" s="813"/>
      <c r="Q51" s="813"/>
      <c r="R51" s="813"/>
      <c r="S51" s="814"/>
      <c r="T51" s="97"/>
      <c r="U51" s="97"/>
      <c r="V51" s="97"/>
      <c r="X51" s="87"/>
      <c r="Y51" s="87"/>
      <c r="Z51" s="87"/>
      <c r="AA51" s="87"/>
      <c r="AB51" s="87"/>
      <c r="AC51" s="87"/>
      <c r="AD51" s="87"/>
      <c r="AE51" s="87"/>
      <c r="AF51" s="87"/>
      <c r="AG51" s="87"/>
      <c r="AH51" s="87"/>
      <c r="AI51" s="87"/>
      <c r="AJ51" s="87"/>
    </row>
    <row r="52" spans="1:36" ht="20.25" customHeight="1" x14ac:dyDescent="0.25">
      <c r="A52" s="800"/>
      <c r="B52" s="96"/>
      <c r="C52" s="834" t="s">
        <v>47</v>
      </c>
      <c r="D52" s="834"/>
      <c r="E52" s="834"/>
      <c r="F52" s="86" t="s">
        <v>11</v>
      </c>
      <c r="G52" s="99" t="s">
        <v>12</v>
      </c>
      <c r="H52" s="835">
        <f ca="1">TODAY()</f>
        <v>44668</v>
      </c>
      <c r="I52" s="835"/>
      <c r="R52" s="87"/>
      <c r="S52" s="87"/>
      <c r="T52" s="87"/>
    </row>
    <row r="53" spans="1:36" ht="30" customHeight="1" x14ac:dyDescent="0.25">
      <c r="A53" s="800"/>
      <c r="B53" s="96"/>
      <c r="C53" s="815" t="s">
        <v>16</v>
      </c>
      <c r="D53" s="815"/>
      <c r="E53" s="815"/>
      <c r="F53" s="815"/>
      <c r="G53" s="815"/>
      <c r="H53" s="815"/>
      <c r="I53" s="815"/>
      <c r="J53" s="815"/>
      <c r="K53" s="815"/>
      <c r="L53" s="815"/>
      <c r="M53" s="815"/>
      <c r="N53" s="815"/>
      <c r="O53" s="815"/>
      <c r="P53" s="815"/>
      <c r="Q53" s="815"/>
      <c r="R53" s="87"/>
      <c r="S53" s="87"/>
      <c r="T53" s="97"/>
      <c r="V53" s="98"/>
      <c r="W53" s="98"/>
      <c r="X53" s="98"/>
      <c r="Y53" s="98"/>
      <c r="Z53" s="98"/>
      <c r="AA53" s="98"/>
      <c r="AB53" s="98"/>
      <c r="AC53" s="98"/>
      <c r="AD53" s="98"/>
      <c r="AE53" s="97"/>
      <c r="AF53" s="97"/>
      <c r="AG53" s="97"/>
      <c r="AH53" s="97"/>
    </row>
    <row r="54" spans="1:36" ht="24" customHeight="1" x14ac:dyDescent="0.25">
      <c r="A54" s="800"/>
      <c r="B54" s="96"/>
      <c r="C54" s="816" t="s">
        <v>88</v>
      </c>
      <c r="D54" s="817"/>
      <c r="E54" s="817"/>
      <c r="F54" s="817"/>
      <c r="G54" s="818"/>
      <c r="H54" s="819" t="s">
        <v>87</v>
      </c>
      <c r="I54" s="820"/>
      <c r="J54" s="820"/>
      <c r="K54" s="820"/>
      <c r="L54" s="820"/>
      <c r="M54" s="821"/>
      <c r="N54" s="820" t="s">
        <v>352</v>
      </c>
      <c r="O54" s="820"/>
      <c r="P54" s="820"/>
      <c r="Q54" s="820"/>
      <c r="R54" s="820"/>
      <c r="S54" s="821"/>
      <c r="V54" s="87"/>
      <c r="W54" s="87"/>
      <c r="X54" s="87"/>
      <c r="Y54" s="87"/>
      <c r="Z54" s="87"/>
      <c r="AA54" s="87"/>
      <c r="AB54" s="87"/>
      <c r="AC54" s="87"/>
      <c r="AD54" s="87"/>
      <c r="AE54" s="87"/>
      <c r="AF54" s="87"/>
      <c r="AG54" s="87"/>
      <c r="AH54" s="87"/>
    </row>
    <row r="55" spans="1:36" ht="30" customHeight="1" x14ac:dyDescent="0.25">
      <c r="A55" s="800"/>
      <c r="B55" s="96"/>
      <c r="C55" s="94"/>
      <c r="D55" s="93"/>
      <c r="E55" s="93"/>
      <c r="F55" s="93"/>
      <c r="G55" s="92"/>
      <c r="H55" s="822"/>
      <c r="I55" s="823"/>
      <c r="J55" s="823"/>
      <c r="K55" s="823"/>
      <c r="L55" s="823"/>
      <c r="M55" s="824"/>
      <c r="N55" s="823"/>
      <c r="O55" s="823"/>
      <c r="P55" s="823"/>
      <c r="Q55" s="823"/>
      <c r="R55" s="823"/>
      <c r="S55" s="824"/>
      <c r="X55" s="87"/>
      <c r="Y55" s="87"/>
      <c r="Z55" s="87"/>
      <c r="AA55" s="87"/>
      <c r="AB55" s="87"/>
      <c r="AC55" s="87"/>
      <c r="AD55" s="87"/>
      <c r="AE55" s="87"/>
      <c r="AF55" s="87"/>
      <c r="AG55" s="87"/>
      <c r="AH55" s="87"/>
      <c r="AI55" s="87"/>
      <c r="AJ55" s="87"/>
    </row>
    <row r="56" spans="1:36" x14ac:dyDescent="0.25">
      <c r="A56" s="800"/>
      <c r="B56" s="95"/>
      <c r="C56" s="94"/>
      <c r="D56" s="93"/>
      <c r="E56" s="93"/>
      <c r="F56" s="93"/>
      <c r="G56" s="92"/>
      <c r="H56" s="822"/>
      <c r="I56" s="823"/>
      <c r="J56" s="823"/>
      <c r="K56" s="823"/>
      <c r="L56" s="823"/>
      <c r="M56" s="824"/>
      <c r="N56" s="823"/>
      <c r="O56" s="823"/>
      <c r="P56" s="823"/>
      <c r="Q56" s="823"/>
      <c r="R56" s="823"/>
      <c r="S56" s="824"/>
      <c r="X56" s="87"/>
      <c r="Y56" s="87"/>
      <c r="Z56" s="87"/>
      <c r="AA56" s="87"/>
      <c r="AB56" s="87"/>
      <c r="AC56" s="87"/>
      <c r="AD56" s="87"/>
      <c r="AE56" s="87"/>
      <c r="AF56" s="87"/>
      <c r="AG56" s="87"/>
      <c r="AH56" s="87"/>
      <c r="AI56" s="87"/>
      <c r="AJ56" s="87"/>
    </row>
    <row r="57" spans="1:36" ht="30" customHeight="1" x14ac:dyDescent="0.25">
      <c r="A57" s="800"/>
      <c r="B57" s="95"/>
      <c r="C57" s="94"/>
      <c r="D57" s="93"/>
      <c r="E57" s="93"/>
      <c r="F57" s="93"/>
      <c r="G57" s="92"/>
      <c r="H57" s="822"/>
      <c r="I57" s="823"/>
      <c r="J57" s="823"/>
      <c r="K57" s="823"/>
      <c r="L57" s="823"/>
      <c r="M57" s="824"/>
      <c r="N57" s="823"/>
      <c r="O57" s="823"/>
      <c r="P57" s="823"/>
      <c r="Q57" s="823"/>
      <c r="R57" s="823"/>
      <c r="S57" s="824"/>
      <c r="X57" s="87"/>
      <c r="Y57" s="87"/>
      <c r="Z57" s="87"/>
      <c r="AA57" s="87"/>
      <c r="AB57" s="87"/>
      <c r="AC57" s="87"/>
      <c r="AD57" s="87"/>
      <c r="AE57" s="87"/>
      <c r="AF57" s="87"/>
      <c r="AG57" s="87"/>
      <c r="AH57" s="87"/>
      <c r="AI57" s="87"/>
      <c r="AJ57" s="87"/>
    </row>
    <row r="58" spans="1:36" ht="30" customHeight="1" x14ac:dyDescent="0.25">
      <c r="A58" s="800"/>
      <c r="B58" s="91"/>
      <c r="C58" s="90"/>
      <c r="D58" s="89"/>
      <c r="E58" s="89"/>
      <c r="F58" s="89"/>
      <c r="G58" s="88"/>
      <c r="H58" s="825"/>
      <c r="I58" s="826"/>
      <c r="J58" s="826"/>
      <c r="K58" s="826"/>
      <c r="L58" s="826"/>
      <c r="M58" s="827"/>
      <c r="N58" s="826"/>
      <c r="O58" s="826"/>
      <c r="P58" s="826"/>
      <c r="Q58" s="826"/>
      <c r="R58" s="826"/>
      <c r="S58" s="827"/>
      <c r="X58" s="87"/>
      <c r="Y58" s="87"/>
      <c r="Z58" s="87"/>
      <c r="AA58" s="87"/>
      <c r="AB58" s="87"/>
      <c r="AC58" s="87"/>
      <c r="AD58" s="87"/>
      <c r="AE58" s="87"/>
      <c r="AF58" s="87"/>
      <c r="AG58" s="87"/>
      <c r="AH58" s="87"/>
      <c r="AI58" s="87"/>
      <c r="AJ58" s="87"/>
    </row>
    <row r="59" spans="1:36" x14ac:dyDescent="0.25">
      <c r="X59" s="87"/>
      <c r="Y59" s="87"/>
      <c r="Z59" s="87"/>
      <c r="AA59" s="87"/>
      <c r="AB59" s="87"/>
      <c r="AC59" s="87"/>
      <c r="AD59" s="87"/>
      <c r="AE59" s="87"/>
      <c r="AF59" s="87"/>
      <c r="AG59" s="87"/>
      <c r="AH59" s="87"/>
      <c r="AI59" s="87"/>
      <c r="AJ59" s="87"/>
    </row>
    <row r="60" spans="1:36" x14ac:dyDescent="0.25">
      <c r="X60" s="87"/>
      <c r="Y60" s="87"/>
      <c r="Z60" s="87"/>
      <c r="AA60" s="87"/>
      <c r="AB60" s="87"/>
      <c r="AC60" s="87"/>
      <c r="AD60" s="87"/>
      <c r="AE60" s="87"/>
      <c r="AF60" s="87"/>
      <c r="AG60" s="87"/>
      <c r="AH60" s="87"/>
      <c r="AI60" s="87"/>
      <c r="AJ60" s="87"/>
    </row>
    <row r="61" spans="1:36" x14ac:dyDescent="0.25">
      <c r="X61" s="87"/>
      <c r="Y61" s="87"/>
      <c r="Z61" s="87"/>
      <c r="AA61" s="87"/>
      <c r="AB61" s="87"/>
      <c r="AC61" s="87"/>
      <c r="AD61" s="87"/>
      <c r="AE61" s="87"/>
      <c r="AF61" s="87"/>
      <c r="AG61" s="87"/>
      <c r="AH61" s="87"/>
      <c r="AI61" s="87"/>
      <c r="AJ61" s="87"/>
    </row>
    <row r="62" spans="1:36" x14ac:dyDescent="0.25">
      <c r="X62" s="87"/>
      <c r="Y62" s="87"/>
      <c r="Z62" s="87"/>
      <c r="AA62" s="87"/>
      <c r="AB62" s="87"/>
      <c r="AC62" s="87"/>
      <c r="AD62" s="87"/>
      <c r="AE62" s="87"/>
      <c r="AF62" s="87"/>
      <c r="AG62" s="87"/>
      <c r="AH62" s="87"/>
      <c r="AI62" s="87"/>
      <c r="AJ62" s="87"/>
    </row>
  </sheetData>
  <sheetProtection selectLockedCells="1" selectUnlockedCells="1"/>
  <mergeCells count="43">
    <mergeCell ref="C49:E49"/>
    <mergeCell ref="C52:E52"/>
    <mergeCell ref="H52:I52"/>
    <mergeCell ref="F49:I49"/>
    <mergeCell ref="J49:L49"/>
    <mergeCell ref="H54:M58"/>
    <mergeCell ref="N54:S58"/>
    <mergeCell ref="N46:S47"/>
    <mergeCell ref="J47:K47"/>
    <mergeCell ref="J48:K48"/>
    <mergeCell ref="M49:S49"/>
    <mergeCell ref="P8:P9"/>
    <mergeCell ref="A1:A58"/>
    <mergeCell ref="C1:S1"/>
    <mergeCell ref="C2:S2"/>
    <mergeCell ref="C3:S3"/>
    <mergeCell ref="C4:S4"/>
    <mergeCell ref="C5:S5"/>
    <mergeCell ref="C6:S6"/>
    <mergeCell ref="C50:E51"/>
    <mergeCell ref="F50:I51"/>
    <mergeCell ref="J50:L51"/>
    <mergeCell ref="M50:S51"/>
    <mergeCell ref="D46:E46"/>
    <mergeCell ref="J46:K46"/>
    <mergeCell ref="C53:Q53"/>
    <mergeCell ref="C54:G54"/>
    <mergeCell ref="D7:J7"/>
    <mergeCell ref="K7:S7"/>
    <mergeCell ref="N8:N9"/>
    <mergeCell ref="C44:H44"/>
    <mergeCell ref="D41:E41"/>
    <mergeCell ref="I44:M44"/>
    <mergeCell ref="I41:S41"/>
    <mergeCell ref="K8:L8"/>
    <mergeCell ref="N44:S45"/>
    <mergeCell ref="D45:E45"/>
    <mergeCell ref="G45:H45"/>
    <mergeCell ref="J45:K45"/>
    <mergeCell ref="Q8:Q9"/>
    <mergeCell ref="R8:S9"/>
    <mergeCell ref="M8:M9"/>
    <mergeCell ref="O8:O9"/>
  </mergeCells>
  <phoneticPr fontId="58" type="noConversion"/>
  <hyperlinks>
    <hyperlink ref="H54" r:id="rId1" display="fermedechalonne@orange.fr" xr:uid="{00000000-0004-0000-0400-000000000000}"/>
  </hyperlinks>
  <pageMargins left="0.12000000000000001" right="0.16" top="0.75000000000000011" bottom="0.16" header="0.31" footer="0.31"/>
  <pageSetup paperSize="9" scale="44" orientation="portrait" horizontalDpi="4294967293" r:id="rId2"/>
  <headerFooter>
    <oddHeader>&amp;L&amp;12La Graine Biolande&amp;C&amp;12Contrat d’engagement mutuel PAIN</oddHeader>
    <oddFooter>&amp;L&amp;"Verdana,Normal"&amp;12&amp;D&amp;R&amp;"Verdana,Normal"&amp;12Page &amp;P/&amp;N</oddFooter>
  </headerFooter>
  <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54"/>
  <sheetViews>
    <sheetView topLeftCell="E17" zoomScale="70" zoomScaleNormal="70" zoomScaleSheetLayoutView="40" zoomScalePageLayoutView="70" workbookViewId="0">
      <selection activeCell="N55" sqref="N55"/>
    </sheetView>
  </sheetViews>
  <sheetFormatPr baseColWidth="10" defaultColWidth="10.7265625" defaultRowHeight="16.2" x14ac:dyDescent="0.2"/>
  <cols>
    <col min="1" max="1" width="47.453125" style="162" customWidth="1"/>
    <col min="2" max="2" width="1" style="162" customWidth="1"/>
    <col min="3" max="3" width="3.7265625" style="162" customWidth="1"/>
    <col min="4" max="4" width="19.453125" style="162" customWidth="1"/>
    <col min="5" max="5" width="11.26953125" style="162" customWidth="1"/>
    <col min="6" max="6" width="9" style="162" bestFit="1" customWidth="1"/>
    <col min="7" max="7" width="10.1796875" style="162" bestFit="1" customWidth="1"/>
    <col min="8" max="8" width="11" style="162" customWidth="1"/>
    <col min="9" max="9" width="14.7265625" style="162" customWidth="1"/>
    <col min="10" max="10" width="11.453125" style="162" customWidth="1"/>
    <col min="11" max="11" width="10.1796875" style="162" bestFit="1" customWidth="1"/>
    <col min="12" max="12" width="14" style="162" customWidth="1"/>
    <col min="13" max="13" width="13.7265625" style="162" customWidth="1"/>
    <col min="14" max="14" width="11" style="162" bestFit="1" customWidth="1"/>
    <col min="15" max="15" width="13.26953125" style="162" customWidth="1"/>
    <col min="16" max="16" width="13.1796875" style="162" customWidth="1"/>
    <col min="17" max="17" width="11.1796875" style="162" customWidth="1"/>
    <col min="18" max="19" width="13.453125" style="162" customWidth="1"/>
    <col min="20" max="16384" width="10.7265625" style="162"/>
  </cols>
  <sheetData>
    <row r="1" spans="1:21" ht="30" customHeight="1" x14ac:dyDescent="0.2">
      <c r="A1" s="864" t="s">
        <v>355</v>
      </c>
      <c r="B1" s="210"/>
      <c r="D1" s="203" t="s">
        <v>139</v>
      </c>
      <c r="E1" s="211"/>
      <c r="F1" s="211"/>
      <c r="G1" s="203"/>
      <c r="H1" s="203"/>
      <c r="I1" s="203"/>
      <c r="J1" s="203"/>
      <c r="K1" s="203"/>
      <c r="L1" s="203"/>
      <c r="M1" s="203"/>
      <c r="N1" s="203"/>
      <c r="O1" s="203"/>
      <c r="P1" s="203"/>
    </row>
    <row r="2" spans="1:21" ht="30" customHeight="1" thickBot="1" x14ac:dyDescent="0.25">
      <c r="A2" s="864"/>
      <c r="B2" s="210"/>
      <c r="D2" s="865" t="s">
        <v>138</v>
      </c>
      <c r="E2" s="865"/>
      <c r="F2" s="865"/>
      <c r="G2" s="865"/>
      <c r="H2" s="865"/>
      <c r="I2" s="865"/>
      <c r="J2" s="865"/>
      <c r="K2" s="865"/>
      <c r="L2" s="865"/>
      <c r="M2" s="865"/>
      <c r="N2" s="865"/>
      <c r="O2" s="865"/>
      <c r="P2" s="865"/>
    </row>
    <row r="3" spans="1:21" x14ac:dyDescent="0.2">
      <c r="A3" s="864"/>
      <c r="B3" s="210"/>
      <c r="E3" s="543">
        <v>44651</v>
      </c>
      <c r="F3" s="544">
        <v>44665</v>
      </c>
      <c r="G3" s="544">
        <v>44679</v>
      </c>
      <c r="H3" s="544">
        <v>44693</v>
      </c>
      <c r="I3" s="544">
        <v>44707</v>
      </c>
      <c r="J3" s="544">
        <v>44721</v>
      </c>
      <c r="K3" s="544">
        <v>44735</v>
      </c>
      <c r="L3" s="544">
        <v>44749</v>
      </c>
      <c r="M3" s="544">
        <v>44763</v>
      </c>
      <c r="N3" s="544">
        <v>44798</v>
      </c>
      <c r="O3" s="544">
        <v>44805</v>
      </c>
      <c r="P3" s="544">
        <v>44819</v>
      </c>
      <c r="Q3" s="545">
        <v>44833</v>
      </c>
    </row>
    <row r="4" spans="1:21" ht="30" customHeight="1" thickBot="1" x14ac:dyDescent="0.25">
      <c r="A4" s="864"/>
      <c r="B4" s="170"/>
      <c r="E4" s="193"/>
      <c r="F4" s="192"/>
      <c r="G4" s="192"/>
      <c r="H4" s="192"/>
      <c r="I4" s="192"/>
      <c r="J4" s="192"/>
      <c r="K4" s="192"/>
      <c r="L4" s="192"/>
      <c r="M4" s="192"/>
      <c r="N4" s="192"/>
      <c r="O4" s="192"/>
      <c r="P4" s="192"/>
      <c r="Q4" s="290"/>
    </row>
    <row r="5" spans="1:21" ht="13.5" customHeight="1" x14ac:dyDescent="0.2">
      <c r="A5" s="864"/>
      <c r="B5" s="170"/>
      <c r="S5" s="204"/>
    </row>
    <row r="6" spans="1:21" ht="30" customHeight="1" x14ac:dyDescent="0.2">
      <c r="A6" s="864"/>
      <c r="B6" s="170"/>
      <c r="D6" s="209" t="s">
        <v>137</v>
      </c>
      <c r="E6" s="614">
        <v>0.42</v>
      </c>
      <c r="F6" s="162" t="s">
        <v>224</v>
      </c>
      <c r="S6" s="204"/>
    </row>
    <row r="7" spans="1:21" x14ac:dyDescent="0.2">
      <c r="A7" s="864"/>
      <c r="B7" s="170"/>
      <c r="D7" s="208">
        <v>6</v>
      </c>
      <c r="E7" s="202">
        <f>+E6*D7</f>
        <v>2.52</v>
      </c>
      <c r="G7" s="208">
        <v>10</v>
      </c>
      <c r="H7" s="202">
        <f>+E6*G7</f>
        <v>4.2</v>
      </c>
      <c r="S7" s="204"/>
    </row>
    <row r="8" spans="1:21" ht="18" customHeight="1" x14ac:dyDescent="0.2">
      <c r="A8" s="864"/>
      <c r="B8" s="170"/>
      <c r="S8" s="204"/>
    </row>
    <row r="9" spans="1:21" ht="13.95" customHeight="1" x14ac:dyDescent="0.2">
      <c r="A9" s="864"/>
      <c r="B9" s="170"/>
      <c r="D9" s="883" t="s">
        <v>136</v>
      </c>
      <c r="E9" s="883"/>
      <c r="F9" s="883"/>
      <c r="G9" s="883"/>
      <c r="H9" s="207">
        <f>SUM(E4:Q4)</f>
        <v>0</v>
      </c>
      <c r="I9" s="836" t="s">
        <v>225</v>
      </c>
      <c r="J9" s="836"/>
      <c r="K9" s="836"/>
      <c r="L9" s="836"/>
      <c r="M9" s="836"/>
      <c r="N9" s="836"/>
      <c r="O9" s="206"/>
      <c r="P9" s="204"/>
      <c r="R9" s="204"/>
    </row>
    <row r="10" spans="1:21" x14ac:dyDescent="0.2">
      <c r="A10" s="864"/>
      <c r="B10" s="170"/>
      <c r="D10" s="205"/>
    </row>
    <row r="11" spans="1:21" x14ac:dyDescent="0.2">
      <c r="A11" s="864"/>
      <c r="B11" s="170"/>
      <c r="D11" s="324" t="s">
        <v>248</v>
      </c>
    </row>
    <row r="12" spans="1:21" x14ac:dyDescent="0.2">
      <c r="A12" s="864"/>
      <c r="B12" s="170"/>
      <c r="D12" s="324"/>
      <c r="F12" s="189" t="s">
        <v>210</v>
      </c>
      <c r="K12" s="189" t="s">
        <v>210</v>
      </c>
    </row>
    <row r="13" spans="1:21" x14ac:dyDescent="0.2">
      <c r="A13" s="864"/>
      <c r="B13" s="170"/>
      <c r="D13" s="208" t="s">
        <v>208</v>
      </c>
      <c r="E13" s="202">
        <v>6.4</v>
      </c>
      <c r="F13" s="206"/>
      <c r="I13" s="208" t="s">
        <v>209</v>
      </c>
      <c r="J13" s="202">
        <v>7.4</v>
      </c>
      <c r="K13" s="206"/>
      <c r="M13" s="185" t="s">
        <v>245</v>
      </c>
      <c r="N13" s="184">
        <f>E13*F13+J13*K13</f>
        <v>0</v>
      </c>
    </row>
    <row r="14" spans="1:21" x14ac:dyDescent="0.2">
      <c r="A14" s="864"/>
      <c r="B14" s="170"/>
      <c r="D14" s="205"/>
    </row>
    <row r="15" spans="1:21" x14ac:dyDescent="0.3">
      <c r="A15" s="864"/>
      <c r="B15" s="170"/>
      <c r="D15" s="546" t="s">
        <v>306</v>
      </c>
      <c r="E15" s="547"/>
      <c r="F15" s="547"/>
      <c r="G15" s="547"/>
      <c r="H15" s="547"/>
      <c r="I15" s="547"/>
      <c r="J15" s="547"/>
      <c r="K15" s="548"/>
      <c r="L15" s="548"/>
      <c r="M15" s="548"/>
      <c r="N15" s="548"/>
      <c r="O15" s="548"/>
    </row>
    <row r="16" spans="1:21" ht="19.95" customHeight="1" x14ac:dyDescent="0.2">
      <c r="A16" s="864"/>
      <c r="B16" s="170"/>
      <c r="D16" s="861" t="s">
        <v>307</v>
      </c>
      <c r="E16" s="862"/>
      <c r="F16" s="862"/>
      <c r="G16" s="862"/>
      <c r="H16" s="863"/>
      <c r="I16" s="549">
        <v>20.8</v>
      </c>
      <c r="J16" s="550"/>
      <c r="K16" s="861" t="s">
        <v>308</v>
      </c>
      <c r="L16" s="862"/>
      <c r="M16" s="862"/>
      <c r="N16" s="862"/>
      <c r="O16" s="863"/>
      <c r="P16" s="549">
        <v>12</v>
      </c>
      <c r="T16" s="197"/>
      <c r="U16" s="197"/>
    </row>
    <row r="17" spans="1:26" s="197" customFormat="1" ht="19.95" customHeight="1" x14ac:dyDescent="0.2">
      <c r="A17" s="864"/>
      <c r="B17" s="170"/>
      <c r="C17" s="162"/>
      <c r="D17" s="861" t="s">
        <v>309</v>
      </c>
      <c r="E17" s="887"/>
      <c r="F17" s="887"/>
      <c r="G17" s="887"/>
      <c r="H17" s="888"/>
      <c r="I17" s="549">
        <v>22</v>
      </c>
      <c r="J17" s="550"/>
      <c r="K17" s="861" t="s">
        <v>310</v>
      </c>
      <c r="L17" s="862"/>
      <c r="M17" s="862"/>
      <c r="N17" s="862"/>
      <c r="O17" s="863"/>
      <c r="P17" s="549">
        <v>5.2</v>
      </c>
      <c r="Q17" s="181"/>
      <c r="R17" s="181"/>
    </row>
    <row r="18" spans="1:26" s="197" customFormat="1" ht="19.95" customHeight="1" x14ac:dyDescent="0.2">
      <c r="A18" s="864"/>
      <c r="B18" s="170"/>
      <c r="C18" s="162"/>
      <c r="D18" s="861" t="s">
        <v>311</v>
      </c>
      <c r="E18" s="862"/>
      <c r="F18" s="862"/>
      <c r="G18" s="862"/>
      <c r="H18" s="863"/>
      <c r="I18" s="549">
        <v>16</v>
      </c>
      <c r="J18" s="551"/>
      <c r="K18" s="861" t="s">
        <v>312</v>
      </c>
      <c r="L18" s="862"/>
      <c r="M18" s="862"/>
      <c r="N18" s="862"/>
      <c r="O18" s="863"/>
      <c r="P18" s="549">
        <v>5.4</v>
      </c>
      <c r="Q18" s="181"/>
      <c r="R18" s="181"/>
    </row>
    <row r="19" spans="1:26" s="197" customFormat="1" ht="19.95" customHeight="1" x14ac:dyDescent="0.2">
      <c r="A19" s="864"/>
      <c r="B19" s="170"/>
      <c r="C19" s="162"/>
      <c r="D19" s="861" t="s">
        <v>313</v>
      </c>
      <c r="E19" s="862"/>
      <c r="F19" s="862"/>
      <c r="G19" s="862"/>
      <c r="H19" s="863"/>
      <c r="I19" s="549">
        <v>16</v>
      </c>
      <c r="J19" s="551"/>
      <c r="K19" s="861" t="s">
        <v>314</v>
      </c>
      <c r="L19" s="887"/>
      <c r="M19" s="887"/>
      <c r="N19" s="887"/>
      <c r="O19" s="888"/>
      <c r="P19" s="552">
        <v>20</v>
      </c>
      <c r="Q19" s="181"/>
      <c r="R19" s="181"/>
    </row>
    <row r="20" spans="1:26" s="197" customFormat="1" ht="19.05" customHeight="1" thickBot="1" x14ac:dyDescent="0.25">
      <c r="A20" s="864"/>
      <c r="B20" s="170"/>
      <c r="D20" s="162"/>
      <c r="E20" s="162"/>
      <c r="F20" s="162"/>
      <c r="G20" s="162"/>
      <c r="H20" s="162"/>
      <c r="I20" s="162"/>
      <c r="J20" s="181"/>
      <c r="K20" s="181"/>
      <c r="L20" s="181"/>
      <c r="M20" s="181"/>
      <c r="N20" s="181"/>
      <c r="O20" s="181"/>
      <c r="P20" s="181"/>
      <c r="Q20" s="186"/>
      <c r="R20" s="186"/>
      <c r="S20" s="181"/>
    </row>
    <row r="21" spans="1:26" s="181" customFormat="1" ht="30" customHeight="1" thickBot="1" x14ac:dyDescent="0.25">
      <c r="A21" s="864"/>
      <c r="B21" s="170"/>
      <c r="C21" s="197"/>
      <c r="E21" s="345">
        <v>44651</v>
      </c>
      <c r="F21" s="565">
        <v>44665</v>
      </c>
      <c r="G21" s="565">
        <v>44679</v>
      </c>
      <c r="H21" s="565">
        <v>44693</v>
      </c>
      <c r="I21" s="565">
        <v>44707</v>
      </c>
      <c r="J21" s="565">
        <v>44721</v>
      </c>
      <c r="K21" s="565">
        <v>44735</v>
      </c>
      <c r="L21" s="565">
        <v>44749</v>
      </c>
      <c r="M21" s="565">
        <v>44763</v>
      </c>
      <c r="N21" s="565">
        <v>44798</v>
      </c>
      <c r="O21" s="565">
        <v>44805</v>
      </c>
      <c r="P21" s="565">
        <v>44819</v>
      </c>
      <c r="Q21" s="566">
        <v>44833</v>
      </c>
      <c r="R21" s="578" t="s">
        <v>316</v>
      </c>
      <c r="S21" s="186"/>
    </row>
    <row r="22" spans="1:26" s="186" customFormat="1" ht="32.549999999999997" customHeight="1" x14ac:dyDescent="0.2">
      <c r="A22" s="864"/>
      <c r="B22" s="170"/>
      <c r="C22" s="181"/>
      <c r="D22" s="536" t="s">
        <v>135</v>
      </c>
      <c r="E22" s="356"/>
      <c r="F22" s="357"/>
      <c r="G22" s="357"/>
      <c r="H22" s="357"/>
      <c r="I22" s="357"/>
      <c r="J22" s="357"/>
      <c r="K22" s="357"/>
      <c r="L22" s="537"/>
      <c r="M22" s="537"/>
      <c r="N22" s="537"/>
      <c r="O22" s="537"/>
      <c r="P22" s="537"/>
      <c r="Q22" s="538"/>
      <c r="R22" s="580">
        <f>SUM(E22:Q22)*I16</f>
        <v>0</v>
      </c>
    </row>
    <row r="23" spans="1:26" s="186" customFormat="1" ht="32.549999999999997" customHeight="1" x14ac:dyDescent="0.2">
      <c r="A23" s="864"/>
      <c r="B23" s="170"/>
      <c r="C23" s="181"/>
      <c r="D23" s="553" t="s">
        <v>134</v>
      </c>
      <c r="E23" s="196"/>
      <c r="F23" s="195"/>
      <c r="G23" s="195"/>
      <c r="H23" s="195"/>
      <c r="I23" s="195"/>
      <c r="J23" s="195"/>
      <c r="K23" s="195"/>
      <c r="L23" s="194"/>
      <c r="M23" s="194"/>
      <c r="N23" s="194"/>
      <c r="O23" s="194"/>
      <c r="P23" s="194"/>
      <c r="Q23" s="292"/>
      <c r="R23" s="581">
        <f>SUM(E23:Q23)*I17</f>
        <v>0</v>
      </c>
    </row>
    <row r="24" spans="1:26" s="548" customFormat="1" ht="30" customHeight="1" x14ac:dyDescent="0.3">
      <c r="A24" s="864"/>
      <c r="B24" s="554"/>
      <c r="C24" s="551"/>
      <c r="D24" s="555" t="s">
        <v>311</v>
      </c>
      <c r="E24" s="574"/>
      <c r="F24" s="556"/>
      <c r="G24" s="556"/>
      <c r="H24" s="556"/>
      <c r="I24" s="556"/>
      <c r="J24" s="556"/>
      <c r="K24" s="556"/>
      <c r="L24" s="557"/>
      <c r="M24" s="557"/>
      <c r="N24" s="557"/>
      <c r="O24" s="557"/>
      <c r="P24" s="557"/>
      <c r="Q24" s="567"/>
      <c r="R24" s="581">
        <f>SUM(E24:Q24)*I18</f>
        <v>0</v>
      </c>
      <c r="S24" s="558"/>
      <c r="T24" s="558"/>
      <c r="U24" s="558"/>
      <c r="V24" s="558"/>
      <c r="W24" s="558"/>
      <c r="X24" s="558"/>
      <c r="Y24" s="558"/>
      <c r="Z24" s="558"/>
    </row>
    <row r="25" spans="1:26" s="548" customFormat="1" ht="30" customHeight="1" x14ac:dyDescent="0.3">
      <c r="A25" s="864"/>
      <c r="B25" s="554"/>
      <c r="C25" s="551"/>
      <c r="D25" s="555" t="s">
        <v>313</v>
      </c>
      <c r="E25" s="574"/>
      <c r="F25" s="556"/>
      <c r="G25" s="556"/>
      <c r="H25" s="556"/>
      <c r="I25" s="556"/>
      <c r="J25" s="556"/>
      <c r="K25" s="556"/>
      <c r="L25" s="557"/>
      <c r="M25" s="557"/>
      <c r="N25" s="557"/>
      <c r="O25" s="557"/>
      <c r="P25" s="557"/>
      <c r="Q25" s="567"/>
      <c r="R25" s="581">
        <f>SUM(E25:Q25)*I19</f>
        <v>0</v>
      </c>
      <c r="S25" s="558"/>
      <c r="T25" s="558"/>
      <c r="U25" s="558"/>
      <c r="V25" s="558"/>
      <c r="W25" s="558"/>
      <c r="X25" s="558"/>
      <c r="Y25" s="558"/>
      <c r="Z25" s="558"/>
    </row>
    <row r="26" spans="1:26" s="548" customFormat="1" ht="30" customHeight="1" x14ac:dyDescent="0.3">
      <c r="A26" s="864"/>
      <c r="B26" s="554"/>
      <c r="C26" s="551"/>
      <c r="D26" s="555" t="s">
        <v>239</v>
      </c>
      <c r="E26" s="574"/>
      <c r="F26" s="556"/>
      <c r="G26" s="556"/>
      <c r="H26" s="556"/>
      <c r="I26" s="556"/>
      <c r="J26" s="556"/>
      <c r="K26" s="556"/>
      <c r="L26" s="557"/>
      <c r="M26" s="557"/>
      <c r="N26" s="557"/>
      <c r="O26" s="557"/>
      <c r="P26" s="557"/>
      <c r="Q26" s="567"/>
      <c r="R26" s="581">
        <f>SUM(E26:Q26)*P19</f>
        <v>0</v>
      </c>
      <c r="S26" s="558"/>
      <c r="T26" s="558"/>
      <c r="U26" s="558"/>
      <c r="V26" s="558"/>
      <c r="W26" s="558"/>
      <c r="X26" s="558"/>
      <c r="Y26" s="558"/>
      <c r="Z26" s="558"/>
    </row>
    <row r="27" spans="1:26" s="548" customFormat="1" ht="24" customHeight="1" x14ac:dyDescent="0.3">
      <c r="A27" s="864"/>
      <c r="B27" s="554"/>
      <c r="C27" s="551"/>
      <c r="D27" s="559" t="s">
        <v>308</v>
      </c>
      <c r="E27" s="575"/>
      <c r="F27" s="560"/>
      <c r="G27" s="560"/>
      <c r="H27" s="560"/>
      <c r="I27" s="560"/>
      <c r="J27" s="560"/>
      <c r="K27" s="560"/>
      <c r="L27" s="561"/>
      <c r="M27" s="561"/>
      <c r="N27" s="561"/>
      <c r="O27" s="561"/>
      <c r="P27" s="561"/>
      <c r="Q27" s="568"/>
      <c r="R27" s="581">
        <f>SUM(E27:Q27)*P16</f>
        <v>0</v>
      </c>
      <c r="U27" s="558"/>
      <c r="V27" s="558"/>
      <c r="W27" s="558"/>
      <c r="X27" s="558"/>
      <c r="Y27" s="558"/>
      <c r="Z27" s="558"/>
    </row>
    <row r="28" spans="1:26" s="548" customFormat="1" ht="24" customHeight="1" x14ac:dyDescent="0.3">
      <c r="A28" s="864"/>
      <c r="B28" s="554"/>
      <c r="C28" s="551"/>
      <c r="D28" s="562" t="s">
        <v>315</v>
      </c>
      <c r="E28" s="576"/>
      <c r="F28" s="563"/>
      <c r="G28" s="563"/>
      <c r="H28" s="563"/>
      <c r="I28" s="563"/>
      <c r="J28" s="563"/>
      <c r="K28" s="563"/>
      <c r="L28" s="564"/>
      <c r="M28" s="564"/>
      <c r="N28" s="564"/>
      <c r="O28" s="564"/>
      <c r="P28" s="564"/>
      <c r="Q28" s="569"/>
      <c r="R28" s="581">
        <f>SUM(E28:Q28)*P17</f>
        <v>0</v>
      </c>
      <c r="U28" s="558"/>
      <c r="V28" s="558"/>
      <c r="W28" s="558"/>
      <c r="X28" s="558"/>
      <c r="Y28" s="558"/>
      <c r="Z28" s="558"/>
    </row>
    <row r="29" spans="1:26" s="548" customFormat="1" ht="24" customHeight="1" thickBot="1" x14ac:dyDescent="0.35">
      <c r="A29" s="864"/>
      <c r="B29" s="554"/>
      <c r="C29" s="551"/>
      <c r="D29" s="570" t="s">
        <v>354</v>
      </c>
      <c r="E29" s="577"/>
      <c r="F29" s="571"/>
      <c r="G29" s="571"/>
      <c r="H29" s="571"/>
      <c r="I29" s="571"/>
      <c r="J29" s="571"/>
      <c r="K29" s="571"/>
      <c r="L29" s="572"/>
      <c r="M29" s="572"/>
      <c r="N29" s="572"/>
      <c r="O29" s="572"/>
      <c r="P29" s="572"/>
      <c r="Q29" s="573"/>
      <c r="R29" s="582">
        <f>SUM(E29:Q29)*P18</f>
        <v>0</v>
      </c>
      <c r="U29" s="558"/>
      <c r="V29" s="558"/>
      <c r="W29" s="558"/>
      <c r="X29" s="558"/>
      <c r="Y29" s="558"/>
      <c r="Z29" s="558"/>
    </row>
    <row r="30" spans="1:26" s="186" customFormat="1" ht="18" customHeight="1" x14ac:dyDescent="0.2">
      <c r="A30" s="864"/>
      <c r="B30" s="170"/>
      <c r="D30" s="188"/>
      <c r="E30" s="860" t="s">
        <v>133</v>
      </c>
      <c r="F30" s="860"/>
      <c r="G30" s="860"/>
      <c r="H30" s="860"/>
      <c r="I30" s="860"/>
      <c r="J30" s="860"/>
      <c r="K30" s="860"/>
      <c r="L30" s="860"/>
      <c r="M30" s="860"/>
      <c r="N30" s="860"/>
      <c r="O30" s="348"/>
      <c r="P30" s="348"/>
      <c r="Q30" s="181"/>
      <c r="R30" s="579"/>
      <c r="S30" s="181"/>
      <c r="T30" s="181"/>
      <c r="U30" s="181"/>
    </row>
    <row r="31" spans="1:26" s="181" customFormat="1" x14ac:dyDescent="0.2">
      <c r="A31" s="864"/>
      <c r="B31" s="170"/>
      <c r="C31" s="186"/>
      <c r="D31" s="188"/>
      <c r="E31" s="188"/>
      <c r="F31" s="188"/>
      <c r="G31" s="188"/>
      <c r="H31" s="188"/>
      <c r="I31" s="188"/>
      <c r="J31" s="188"/>
      <c r="K31" s="188"/>
      <c r="L31" s="188"/>
      <c r="M31" s="188"/>
      <c r="S31" s="162"/>
      <c r="T31" s="162"/>
      <c r="U31" s="162"/>
    </row>
    <row r="32" spans="1:26" s="181" customFormat="1" x14ac:dyDescent="0.2">
      <c r="A32" s="864"/>
      <c r="B32" s="170"/>
      <c r="C32" s="186"/>
      <c r="D32" s="859" t="s">
        <v>48</v>
      </c>
      <c r="E32" s="859"/>
      <c r="F32" s="859"/>
      <c r="G32" s="859"/>
      <c r="H32" s="859"/>
      <c r="I32" s="889">
        <v>44651</v>
      </c>
      <c r="J32" s="889"/>
      <c r="K32" s="190" t="s">
        <v>18</v>
      </c>
      <c r="L32" s="889">
        <v>44833</v>
      </c>
      <c r="M32" s="889"/>
      <c r="N32" s="189" t="s">
        <v>5</v>
      </c>
      <c r="Q32" s="162"/>
      <c r="S32" s="162"/>
      <c r="T32" s="162"/>
      <c r="U32" s="162"/>
    </row>
    <row r="33" spans="1:21" ht="24" customHeight="1" thickBot="1" x14ac:dyDescent="0.25">
      <c r="A33" s="864"/>
      <c r="B33" s="170"/>
      <c r="D33" s="183"/>
      <c r="S33" s="180"/>
      <c r="T33" s="173"/>
      <c r="U33" s="173"/>
    </row>
    <row r="34" spans="1:21" ht="30" customHeight="1" x14ac:dyDescent="0.2">
      <c r="A34" s="864"/>
      <c r="B34" s="170"/>
      <c r="D34" s="875" t="s">
        <v>6</v>
      </c>
      <c r="E34" s="876"/>
      <c r="F34" s="879">
        <f>+SUM(R22:R29)+N13+(H9*O9*E6)</f>
        <v>0</v>
      </c>
      <c r="G34" s="879"/>
      <c r="H34" s="881" t="s">
        <v>14</v>
      </c>
      <c r="I34" s="868"/>
      <c r="J34" s="873" t="s">
        <v>15</v>
      </c>
      <c r="L34" s="162" t="s">
        <v>132</v>
      </c>
      <c r="Q34" s="177"/>
      <c r="S34" s="180"/>
      <c r="T34" s="172"/>
      <c r="U34" s="172"/>
    </row>
    <row r="35" spans="1:21" s="172" customFormat="1" ht="25.5" customHeight="1" thickBot="1" x14ac:dyDescent="0.25">
      <c r="A35" s="864"/>
      <c r="B35" s="170"/>
      <c r="C35" s="162"/>
      <c r="D35" s="877"/>
      <c r="E35" s="878"/>
      <c r="F35" s="880"/>
      <c r="G35" s="880"/>
      <c r="H35" s="882"/>
      <c r="I35" s="869"/>
      <c r="J35" s="874"/>
      <c r="K35" s="162"/>
      <c r="L35" s="162" t="s">
        <v>131</v>
      </c>
      <c r="M35" s="162"/>
      <c r="N35" s="162"/>
      <c r="O35" s="162"/>
      <c r="P35" s="162"/>
      <c r="Q35" s="177"/>
      <c r="R35" s="177"/>
    </row>
    <row r="36" spans="1:21" s="172" customFormat="1" ht="30" customHeight="1" x14ac:dyDescent="0.2">
      <c r="A36" s="864"/>
      <c r="B36" s="170"/>
      <c r="D36" s="182"/>
      <c r="E36" s="162"/>
      <c r="F36" s="162"/>
      <c r="G36" s="162"/>
      <c r="H36" s="162"/>
      <c r="I36" s="171"/>
      <c r="J36" s="162"/>
      <c r="K36" s="162"/>
      <c r="L36" s="162"/>
      <c r="M36" s="162"/>
      <c r="N36" s="162"/>
      <c r="O36" s="162"/>
      <c r="P36" s="162"/>
      <c r="Q36" s="177"/>
      <c r="R36" s="177"/>
    </row>
    <row r="37" spans="1:21" s="172" customFormat="1" ht="30" customHeight="1" x14ac:dyDescent="0.2">
      <c r="A37" s="864"/>
      <c r="B37" s="170"/>
      <c r="D37" s="872" t="s">
        <v>7</v>
      </c>
      <c r="E37" s="872"/>
      <c r="F37" s="872"/>
      <c r="G37" s="872"/>
      <c r="H37" s="872"/>
      <c r="I37" s="872" t="s">
        <v>8</v>
      </c>
      <c r="J37" s="872"/>
      <c r="K37" s="872"/>
      <c r="L37" s="872"/>
      <c r="M37" s="872"/>
      <c r="N37" s="181"/>
      <c r="O37" s="162"/>
      <c r="P37" s="177"/>
      <c r="R37" s="177"/>
    </row>
    <row r="38" spans="1:21" s="172" customFormat="1" ht="30" customHeight="1" x14ac:dyDescent="0.2">
      <c r="A38" s="864"/>
      <c r="B38" s="170"/>
      <c r="D38" s="176" t="s">
        <v>9</v>
      </c>
      <c r="E38" s="870"/>
      <c r="F38" s="890"/>
      <c r="G38" s="176" t="s">
        <v>17</v>
      </c>
      <c r="H38" s="178" t="str">
        <f>IF(I34=1,F34,"")</f>
        <v/>
      </c>
      <c r="I38" s="176" t="s">
        <v>9</v>
      </c>
      <c r="J38" s="870"/>
      <c r="K38" s="871"/>
      <c r="L38" s="176" t="s">
        <v>17</v>
      </c>
      <c r="M38" s="178" t="str">
        <f>IF($I$34=3,ROUND($F$34/3,0),"")</f>
        <v/>
      </c>
      <c r="O38" s="177"/>
      <c r="P38" s="177"/>
    </row>
    <row r="39" spans="1:21" s="172" customFormat="1" ht="30" customHeight="1" x14ac:dyDescent="0.2">
      <c r="A39" s="864"/>
      <c r="B39" s="170"/>
      <c r="D39" s="176" t="s">
        <v>10</v>
      </c>
      <c r="E39" s="891"/>
      <c r="F39" s="891"/>
      <c r="I39" s="176" t="s">
        <v>9</v>
      </c>
      <c r="J39" s="870"/>
      <c r="K39" s="871"/>
      <c r="L39" s="176" t="s">
        <v>17</v>
      </c>
      <c r="M39" s="178" t="str">
        <f>IF($I$34=3,ROUND($F$34/3,0),"")</f>
        <v/>
      </c>
      <c r="O39" s="177"/>
      <c r="P39" s="177"/>
      <c r="T39" s="162"/>
      <c r="U39" s="162"/>
    </row>
    <row r="40" spans="1:21" ht="28.05" customHeight="1" x14ac:dyDescent="0.2">
      <c r="A40" s="864"/>
      <c r="B40" s="170"/>
      <c r="C40" s="172"/>
      <c r="D40" s="174"/>
      <c r="E40" s="172"/>
      <c r="F40" s="179"/>
      <c r="G40" s="172"/>
      <c r="H40" s="172"/>
      <c r="I40" s="176" t="s">
        <v>9</v>
      </c>
      <c r="J40" s="870"/>
      <c r="K40" s="871"/>
      <c r="L40" s="176" t="s">
        <v>17</v>
      </c>
      <c r="M40" s="178" t="str">
        <f>IF($I$34=3,F34-SUM(M38:M39),"")</f>
        <v/>
      </c>
      <c r="N40" s="172"/>
      <c r="O40" s="172"/>
      <c r="P40" s="172"/>
      <c r="Q40" s="172"/>
      <c r="R40" s="172"/>
      <c r="S40" s="172"/>
    </row>
    <row r="41" spans="1:21" ht="30" customHeight="1" x14ac:dyDescent="0.2">
      <c r="A41" s="864"/>
      <c r="B41" s="170"/>
      <c r="D41" s="172"/>
      <c r="E41" s="172"/>
      <c r="F41" s="174"/>
      <c r="G41" s="172"/>
      <c r="H41" s="172"/>
      <c r="I41" s="176" t="s">
        <v>10</v>
      </c>
      <c r="J41" s="870"/>
      <c r="K41" s="871"/>
      <c r="L41" s="172"/>
      <c r="M41" s="172"/>
      <c r="N41" s="172"/>
      <c r="O41" s="172"/>
      <c r="P41" s="172"/>
      <c r="Q41" s="172"/>
      <c r="R41" s="172"/>
      <c r="S41" s="172"/>
    </row>
    <row r="42" spans="1:21" ht="30" customHeight="1" x14ac:dyDescent="0.2">
      <c r="A42" s="864"/>
      <c r="B42" s="170"/>
      <c r="D42" s="175" t="s">
        <v>130</v>
      </c>
      <c r="E42" s="172"/>
      <c r="F42" s="174"/>
      <c r="G42" s="172"/>
      <c r="H42" s="172"/>
      <c r="I42" s="174"/>
      <c r="J42" s="174"/>
      <c r="K42" s="174"/>
      <c r="L42" s="172"/>
      <c r="M42" s="172"/>
      <c r="N42" s="172"/>
      <c r="O42" s="172"/>
      <c r="P42" s="172"/>
      <c r="Q42" s="172"/>
      <c r="R42" s="172"/>
      <c r="S42" s="172"/>
    </row>
    <row r="43" spans="1:21" ht="30" customHeight="1" x14ac:dyDescent="0.2">
      <c r="A43" s="864"/>
      <c r="B43" s="170"/>
      <c r="D43" s="884" t="s">
        <v>41</v>
      </c>
      <c r="E43" s="885"/>
      <c r="F43" s="886"/>
      <c r="G43" s="761" t="str">
        <f>IF(Légumes!G31=0,"",Légumes!G31)</f>
        <v/>
      </c>
      <c r="H43" s="761"/>
      <c r="I43" s="761"/>
      <c r="J43" s="761"/>
      <c r="K43" s="761"/>
      <c r="L43" s="761"/>
      <c r="M43" s="761"/>
      <c r="O43" s="172"/>
      <c r="P43" s="172"/>
      <c r="Q43" s="172"/>
      <c r="R43" s="172"/>
    </row>
    <row r="44" spans="1:21" ht="31.05" customHeight="1" x14ac:dyDescent="0.2">
      <c r="A44" s="864"/>
      <c r="B44" s="170"/>
      <c r="D44" s="855" t="s">
        <v>19</v>
      </c>
      <c r="E44" s="856"/>
      <c r="F44" s="857"/>
      <c r="G44" s="761" t="str">
        <f>IF(Légumes!G32=0,"",Légumes!G32)</f>
        <v/>
      </c>
      <c r="H44" s="761"/>
      <c r="I44" s="761"/>
      <c r="J44" s="761"/>
      <c r="K44" s="761"/>
      <c r="L44" s="761"/>
      <c r="M44" s="761"/>
      <c r="O44" s="172"/>
      <c r="P44" s="172"/>
      <c r="R44" s="172"/>
    </row>
    <row r="45" spans="1:21" ht="28.95" customHeight="1" x14ac:dyDescent="0.2">
      <c r="A45" s="864"/>
      <c r="B45" s="170"/>
      <c r="D45" s="855" t="s">
        <v>42</v>
      </c>
      <c r="E45" s="856"/>
      <c r="F45" s="857"/>
      <c r="G45" s="761" t="str">
        <f>IF(Légumes!G33=0,"",Légumes!G33)</f>
        <v/>
      </c>
      <c r="H45" s="761"/>
      <c r="I45" s="761"/>
      <c r="J45" s="761"/>
      <c r="K45" s="761"/>
      <c r="L45" s="761"/>
      <c r="M45" s="761"/>
      <c r="O45" s="172"/>
      <c r="P45" s="172"/>
    </row>
    <row r="46" spans="1:21" ht="26.55" customHeight="1" x14ac:dyDescent="0.2">
      <c r="A46" s="864"/>
      <c r="B46" s="170"/>
      <c r="D46" s="858" t="s">
        <v>13</v>
      </c>
      <c r="E46" s="858"/>
      <c r="F46" s="858"/>
      <c r="G46" s="761" t="str">
        <f>IF(Légumes!G34=0,"",Légumes!G34)</f>
        <v/>
      </c>
      <c r="H46" s="761"/>
      <c r="I46" s="761"/>
      <c r="J46" s="761"/>
      <c r="K46" s="761"/>
      <c r="L46" s="761"/>
      <c r="M46" s="761"/>
      <c r="O46" s="172"/>
      <c r="P46" s="172"/>
    </row>
    <row r="47" spans="1:21" x14ac:dyDescent="0.2">
      <c r="A47" s="864"/>
      <c r="B47" s="170"/>
      <c r="D47" s="172"/>
      <c r="E47" s="172"/>
    </row>
    <row r="48" spans="1:21" ht="15" customHeight="1" x14ac:dyDescent="0.2">
      <c r="A48" s="864"/>
      <c r="B48" s="166"/>
      <c r="D48" s="866" t="s">
        <v>47</v>
      </c>
      <c r="E48" s="866"/>
      <c r="F48" s="866"/>
      <c r="G48" s="162" t="s">
        <v>11</v>
      </c>
      <c r="H48" s="171" t="s">
        <v>12</v>
      </c>
      <c r="I48" s="867">
        <f ca="1">TODAY()</f>
        <v>44668</v>
      </c>
      <c r="J48" s="867"/>
    </row>
    <row r="49" spans="1:18" ht="30" customHeight="1" x14ac:dyDescent="0.2">
      <c r="A49" s="864"/>
      <c r="B49" s="166"/>
      <c r="D49" s="859" t="s">
        <v>16</v>
      </c>
      <c r="E49" s="859"/>
      <c r="F49" s="859"/>
      <c r="G49" s="859"/>
      <c r="H49" s="859"/>
      <c r="I49" s="859"/>
      <c r="J49" s="859"/>
      <c r="K49" s="859"/>
      <c r="L49" s="859"/>
      <c r="M49" s="859"/>
      <c r="N49" s="859"/>
      <c r="O49" s="859"/>
      <c r="P49" s="859"/>
    </row>
    <row r="50" spans="1:18" ht="15" customHeight="1" x14ac:dyDescent="0.2">
      <c r="A50" s="864"/>
      <c r="B50" s="166"/>
      <c r="D50" s="846" t="s">
        <v>88</v>
      </c>
      <c r="E50" s="847"/>
      <c r="F50" s="847"/>
      <c r="G50" s="847"/>
      <c r="H50" s="848"/>
      <c r="I50" s="837" t="s">
        <v>129</v>
      </c>
      <c r="J50" s="838"/>
      <c r="K50" s="838"/>
      <c r="L50" s="838"/>
      <c r="M50" s="839"/>
      <c r="N50" s="837" t="s">
        <v>357</v>
      </c>
      <c r="O50" s="838"/>
      <c r="P50" s="838"/>
      <c r="Q50" s="838"/>
      <c r="R50" s="839"/>
    </row>
    <row r="51" spans="1:18" x14ac:dyDescent="0.2">
      <c r="A51" s="864"/>
      <c r="B51" s="166"/>
      <c r="D51" s="849"/>
      <c r="E51" s="850"/>
      <c r="F51" s="850"/>
      <c r="G51" s="850"/>
      <c r="H51" s="851"/>
      <c r="I51" s="840"/>
      <c r="J51" s="841"/>
      <c r="K51" s="841"/>
      <c r="L51" s="841"/>
      <c r="M51" s="842"/>
      <c r="N51" s="840"/>
      <c r="O51" s="841"/>
      <c r="P51" s="841"/>
      <c r="Q51" s="841"/>
      <c r="R51" s="842"/>
    </row>
    <row r="52" spans="1:18" x14ac:dyDescent="0.2">
      <c r="A52" s="864"/>
      <c r="B52" s="166"/>
      <c r="D52" s="849"/>
      <c r="E52" s="850"/>
      <c r="F52" s="850"/>
      <c r="G52" s="850"/>
      <c r="H52" s="851"/>
      <c r="I52" s="840"/>
      <c r="J52" s="841"/>
      <c r="K52" s="841"/>
      <c r="L52" s="841"/>
      <c r="M52" s="842"/>
      <c r="N52" s="840"/>
      <c r="O52" s="841"/>
      <c r="P52" s="841"/>
      <c r="Q52" s="841"/>
      <c r="R52" s="842"/>
    </row>
    <row r="53" spans="1:18" x14ac:dyDescent="0.2">
      <c r="A53" s="864"/>
      <c r="B53" s="166"/>
      <c r="D53" s="849"/>
      <c r="E53" s="850"/>
      <c r="F53" s="850"/>
      <c r="G53" s="850"/>
      <c r="H53" s="851"/>
      <c r="I53" s="840"/>
      <c r="J53" s="841"/>
      <c r="K53" s="841"/>
      <c r="L53" s="841"/>
      <c r="M53" s="842"/>
      <c r="N53" s="840"/>
      <c r="O53" s="841"/>
      <c r="P53" s="841"/>
      <c r="Q53" s="841"/>
      <c r="R53" s="842"/>
    </row>
    <row r="54" spans="1:18" x14ac:dyDescent="0.2">
      <c r="A54" s="864"/>
      <c r="B54" s="166"/>
      <c r="D54" s="852"/>
      <c r="E54" s="853"/>
      <c r="F54" s="853"/>
      <c r="G54" s="853"/>
      <c r="H54" s="854"/>
      <c r="I54" s="843"/>
      <c r="J54" s="844"/>
      <c r="K54" s="844"/>
      <c r="L54" s="844"/>
      <c r="M54" s="845"/>
      <c r="N54" s="843"/>
      <c r="O54" s="844"/>
      <c r="P54" s="844"/>
      <c r="Q54" s="844"/>
      <c r="R54" s="845"/>
    </row>
  </sheetData>
  <mergeCells count="43">
    <mergeCell ref="L32:M32"/>
    <mergeCell ref="I32:J32"/>
    <mergeCell ref="E38:F38"/>
    <mergeCell ref="J38:K38"/>
    <mergeCell ref="E39:F39"/>
    <mergeCell ref="J39:K39"/>
    <mergeCell ref="K17:O17"/>
    <mergeCell ref="D18:H18"/>
    <mergeCell ref="K18:O18"/>
    <mergeCell ref="D19:H19"/>
    <mergeCell ref="K19:O19"/>
    <mergeCell ref="A1:A54"/>
    <mergeCell ref="D2:P2"/>
    <mergeCell ref="D48:F48"/>
    <mergeCell ref="I48:J48"/>
    <mergeCell ref="D44:F44"/>
    <mergeCell ref="I34:I35"/>
    <mergeCell ref="J41:K41"/>
    <mergeCell ref="D37:H37"/>
    <mergeCell ref="I37:M37"/>
    <mergeCell ref="J34:J35"/>
    <mergeCell ref="J40:K40"/>
    <mergeCell ref="D34:E35"/>
    <mergeCell ref="F34:G35"/>
    <mergeCell ref="H34:H35"/>
    <mergeCell ref="D9:G9"/>
    <mergeCell ref="D43:F43"/>
    <mergeCell ref="I9:N9"/>
    <mergeCell ref="N50:R54"/>
    <mergeCell ref="I50:M54"/>
    <mergeCell ref="D50:H54"/>
    <mergeCell ref="G43:M43"/>
    <mergeCell ref="G44:M44"/>
    <mergeCell ref="G45:M45"/>
    <mergeCell ref="G46:M46"/>
    <mergeCell ref="D45:F45"/>
    <mergeCell ref="D46:F46"/>
    <mergeCell ref="D49:P49"/>
    <mergeCell ref="E30:N30"/>
    <mergeCell ref="D32:H32"/>
    <mergeCell ref="D16:H16"/>
    <mergeCell ref="K16:O16"/>
    <mergeCell ref="D17:H17"/>
  </mergeCells>
  <phoneticPr fontId="58" type="noConversion"/>
  <dataValidations count="2">
    <dataValidation type="custom" allowBlank="1" showErrorMessage="1" error="Choisir 1 ou 3" sqref="I34:I35" xr:uid="{00000000-0002-0000-0500-000000000000}">
      <formula1>IF(I34=1,1,IF(I34=3,3,"FAUX"))</formula1>
    </dataValidation>
    <dataValidation type="whole" operator="equal" allowBlank="1" showInputMessage="1" showErrorMessage="1" error="Veuillez mettre un 1" sqref="E4:P4" xr:uid="{00000000-0002-0000-0500-000001000000}">
      <formula1>1</formula1>
    </dataValidation>
  </dataValidations>
  <pageMargins left="0.35000000000000003" right="0.2" top="0.75000000000000011" bottom="0.16" header="0.31" footer="0.31"/>
  <pageSetup paperSize="9" scale="44" orientation="landscape" horizontalDpi="4294967294" r:id="rId1"/>
  <headerFooter>
    <oddHeader>&amp;L&amp;"Arial,Normal"&amp;24La Graine Biolande&amp;C&amp;"Arial,Normal"&amp;24Contrat d’engagement mutuel&amp;"Arial,Gras"OEUFS - VOLAILLES</oddHeader>
    <oddFooter>&amp;L&amp;12&amp;D&amp;R&amp;12Page &amp;P/&amp;N</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9"/>
  <sheetViews>
    <sheetView zoomScale="70" zoomScaleNormal="70" zoomScaleSheetLayoutView="40" zoomScalePageLayoutView="75" workbookViewId="0">
      <selection activeCell="D6" sqref="D6"/>
    </sheetView>
  </sheetViews>
  <sheetFormatPr baseColWidth="10" defaultColWidth="10.7265625" defaultRowHeight="16.2" x14ac:dyDescent="0.2"/>
  <cols>
    <col min="1" max="1" width="47.453125" style="162" customWidth="1"/>
    <col min="2" max="2" width="1" style="162" customWidth="1"/>
    <col min="3" max="3" width="2.1796875" style="162" customWidth="1"/>
    <col min="4" max="4" width="14.1796875" style="181" bestFit="1" customWidth="1"/>
    <col min="5" max="5" width="23.1796875" style="162" customWidth="1"/>
    <col min="6" max="17" width="9.1796875" style="162" customWidth="1"/>
    <col min="18" max="16384" width="10.7265625" style="162"/>
  </cols>
  <sheetData>
    <row r="1" spans="1:17" ht="15" customHeight="1" x14ac:dyDescent="0.2">
      <c r="A1" s="864" t="s">
        <v>356</v>
      </c>
      <c r="B1" s="295"/>
      <c r="D1" s="907" t="s">
        <v>211</v>
      </c>
      <c r="E1" s="907"/>
      <c r="F1" s="907"/>
      <c r="G1" s="907"/>
      <c r="H1" s="907"/>
      <c r="I1" s="907"/>
      <c r="J1" s="907"/>
      <c r="K1" s="907"/>
      <c r="L1" s="907"/>
      <c r="M1" s="907"/>
      <c r="N1" s="296"/>
      <c r="O1" s="296"/>
      <c r="P1" s="296"/>
    </row>
    <row r="2" spans="1:17" ht="27.45" customHeight="1" thickBot="1" x14ac:dyDescent="0.25">
      <c r="A2" s="864"/>
      <c r="B2" s="295"/>
      <c r="D2" s="908" t="s">
        <v>286</v>
      </c>
      <c r="E2" s="909"/>
      <c r="F2" s="909"/>
      <c r="G2" s="909"/>
      <c r="H2" s="909"/>
      <c r="I2" s="909"/>
      <c r="J2" s="909"/>
      <c r="K2" s="909"/>
      <c r="L2" s="909"/>
      <c r="M2" s="909"/>
      <c r="N2" s="297"/>
      <c r="O2" s="297"/>
      <c r="P2" s="297"/>
      <c r="Q2" s="324"/>
    </row>
    <row r="3" spans="1:17" ht="16.8" thickBot="1" x14ac:dyDescent="0.25">
      <c r="A3" s="864"/>
      <c r="B3" s="295"/>
      <c r="D3" s="189"/>
      <c r="E3" s="189"/>
      <c r="F3" s="345">
        <v>44658</v>
      </c>
      <c r="G3" s="544">
        <v>44672</v>
      </c>
      <c r="H3" s="544">
        <v>44686</v>
      </c>
      <c r="I3" s="544">
        <v>44700</v>
      </c>
      <c r="J3" s="544">
        <v>44714</v>
      </c>
      <c r="K3" s="544">
        <v>44728</v>
      </c>
      <c r="L3" s="565">
        <v>44742</v>
      </c>
      <c r="M3" s="544">
        <v>44756</v>
      </c>
      <c r="N3" s="544">
        <v>44770</v>
      </c>
      <c r="O3" s="544">
        <v>44798</v>
      </c>
      <c r="P3" s="544">
        <v>44812</v>
      </c>
      <c r="Q3" s="545">
        <v>44826</v>
      </c>
    </row>
    <row r="4" spans="1:17" ht="32.4" x14ac:dyDescent="0.2">
      <c r="A4" s="864"/>
      <c r="B4" s="298"/>
      <c r="E4" s="467" t="s">
        <v>251</v>
      </c>
      <c r="F4" s="356"/>
      <c r="G4" s="357"/>
      <c r="H4" s="357"/>
      <c r="I4" s="357"/>
      <c r="J4" s="357"/>
      <c r="K4" s="357"/>
      <c r="L4" s="357"/>
      <c r="M4" s="357"/>
      <c r="N4" s="357"/>
      <c r="O4" s="357"/>
      <c r="P4" s="357"/>
      <c r="Q4" s="358"/>
    </row>
    <row r="5" spans="1:17" ht="32.4" x14ac:dyDescent="0.2">
      <c r="A5" s="864"/>
      <c r="B5" s="298"/>
      <c r="E5" s="299" t="s">
        <v>252</v>
      </c>
      <c r="F5" s="196"/>
      <c r="G5" s="195"/>
      <c r="H5" s="195"/>
      <c r="I5" s="195"/>
      <c r="J5" s="195"/>
      <c r="K5" s="195"/>
      <c r="L5" s="195"/>
      <c r="M5" s="195"/>
      <c r="N5" s="195"/>
      <c r="O5" s="195"/>
      <c r="P5" s="195"/>
      <c r="Q5" s="300"/>
    </row>
    <row r="6" spans="1:17" ht="32.4" x14ac:dyDescent="0.2">
      <c r="A6" s="864"/>
      <c r="B6" s="298"/>
      <c r="E6" s="299" t="s">
        <v>253</v>
      </c>
      <c r="F6" s="196"/>
      <c r="G6" s="195"/>
      <c r="H6" s="195"/>
      <c r="I6" s="195"/>
      <c r="J6" s="195"/>
      <c r="K6" s="195"/>
      <c r="L6" s="195"/>
      <c r="M6" s="195"/>
      <c r="N6" s="195"/>
      <c r="O6" s="195"/>
      <c r="P6" s="195"/>
      <c r="Q6" s="300"/>
    </row>
    <row r="7" spans="1:17" ht="32.4" x14ac:dyDescent="0.2">
      <c r="A7" s="864"/>
      <c r="B7" s="298"/>
      <c r="E7" s="299" t="s">
        <v>254</v>
      </c>
      <c r="F7" s="196"/>
      <c r="G7" s="195"/>
      <c r="H7" s="195"/>
      <c r="I7" s="195"/>
      <c r="J7" s="195"/>
      <c r="K7" s="195"/>
      <c r="L7" s="195"/>
      <c r="M7" s="195"/>
      <c r="N7" s="195"/>
      <c r="O7" s="195"/>
      <c r="P7" s="195"/>
      <c r="Q7" s="300"/>
    </row>
    <row r="8" spans="1:17" ht="32.4" x14ac:dyDescent="0.2">
      <c r="A8" s="864"/>
      <c r="B8" s="298"/>
      <c r="E8" s="299" t="s">
        <v>283</v>
      </c>
      <c r="F8" s="196"/>
      <c r="G8" s="195"/>
      <c r="H8" s="195"/>
      <c r="I8" s="195"/>
      <c r="J8" s="195"/>
      <c r="K8" s="195"/>
      <c r="L8" s="195"/>
      <c r="M8" s="195"/>
      <c r="N8" s="195"/>
      <c r="O8" s="195"/>
      <c r="P8" s="195"/>
      <c r="Q8" s="300"/>
    </row>
    <row r="9" spans="1:17" ht="32.4" x14ac:dyDescent="0.2">
      <c r="A9" s="864"/>
      <c r="B9" s="298"/>
      <c r="E9" s="299" t="s">
        <v>284</v>
      </c>
      <c r="F9" s="196"/>
      <c r="G9" s="195"/>
      <c r="H9" s="195"/>
      <c r="I9" s="195"/>
      <c r="J9" s="195"/>
      <c r="K9" s="195"/>
      <c r="L9" s="195"/>
      <c r="M9" s="195"/>
      <c r="N9" s="195"/>
      <c r="O9" s="195"/>
      <c r="P9" s="195"/>
      <c r="Q9" s="300"/>
    </row>
    <row r="10" spans="1:17" ht="33" thickBot="1" x14ac:dyDescent="0.25">
      <c r="A10" s="864"/>
      <c r="B10" s="170" t="s">
        <v>184</v>
      </c>
      <c r="E10" s="468" t="s">
        <v>285</v>
      </c>
      <c r="F10" s="193"/>
      <c r="G10" s="192"/>
      <c r="H10" s="192"/>
      <c r="I10" s="192"/>
      <c r="J10" s="192"/>
      <c r="K10" s="192"/>
      <c r="L10" s="192"/>
      <c r="M10" s="192"/>
      <c r="N10" s="192"/>
      <c r="O10" s="192"/>
      <c r="P10" s="192"/>
      <c r="Q10" s="290"/>
    </row>
    <row r="11" spans="1:17" x14ac:dyDescent="0.3">
      <c r="A11" s="864"/>
      <c r="B11" s="170"/>
      <c r="D11" s="301"/>
    </row>
    <row r="12" spans="1:17" x14ac:dyDescent="0.2">
      <c r="A12" s="864"/>
      <c r="B12" s="170"/>
      <c r="D12" s="859" t="s">
        <v>48</v>
      </c>
      <c r="E12" s="859"/>
      <c r="F12" s="859"/>
      <c r="G12" s="859"/>
      <c r="H12" s="889">
        <v>44651</v>
      </c>
      <c r="I12" s="889"/>
      <c r="J12" s="190" t="s">
        <v>18</v>
      </c>
      <c r="K12" s="889">
        <v>44833</v>
      </c>
      <c r="L12" s="889"/>
      <c r="M12" s="189" t="s">
        <v>5</v>
      </c>
    </row>
    <row r="13" spans="1:17" x14ac:dyDescent="0.2">
      <c r="A13" s="864"/>
      <c r="B13" s="170"/>
      <c r="E13" s="187"/>
      <c r="F13" s="187"/>
      <c r="G13" s="187"/>
    </row>
    <row r="14" spans="1:17" s="197" customFormat="1" ht="22.05" customHeight="1" x14ac:dyDescent="0.2">
      <c r="A14" s="864"/>
      <c r="B14" s="170"/>
      <c r="D14" s="900" t="s">
        <v>185</v>
      </c>
      <c r="E14" s="900"/>
      <c r="F14" s="302">
        <f t="shared" ref="F14:F20" si="0">SUM(F4:Q4)</f>
        <v>0</v>
      </c>
      <c r="G14" s="859" t="s">
        <v>186</v>
      </c>
      <c r="H14" s="859"/>
      <c r="I14" s="859"/>
      <c r="J14" s="859"/>
      <c r="K14" s="303">
        <v>10.5</v>
      </c>
      <c r="L14" s="308" t="s">
        <v>236</v>
      </c>
      <c r="N14" s="342">
        <f>F14*K14</f>
        <v>0</v>
      </c>
      <c r="O14" s="204"/>
      <c r="P14" s="204"/>
      <c r="Q14" s="204"/>
    </row>
    <row r="15" spans="1:17" s="197" customFormat="1" ht="22.05" customHeight="1" x14ac:dyDescent="0.2">
      <c r="A15" s="864"/>
      <c r="B15" s="170"/>
      <c r="D15" s="900" t="s">
        <v>187</v>
      </c>
      <c r="E15" s="900"/>
      <c r="F15" s="302">
        <f t="shared" si="0"/>
        <v>0</v>
      </c>
      <c r="G15" s="859" t="s">
        <v>186</v>
      </c>
      <c r="H15" s="859"/>
      <c r="I15" s="859"/>
      <c r="J15" s="859"/>
      <c r="K15" s="303">
        <v>15.5</v>
      </c>
      <c r="L15" s="308" t="s">
        <v>236</v>
      </c>
      <c r="N15" s="342">
        <f t="shared" ref="N15:N20" si="1">F15*K15</f>
        <v>0</v>
      </c>
      <c r="O15" s="204"/>
      <c r="P15" s="204"/>
      <c r="Q15" s="204"/>
    </row>
    <row r="16" spans="1:17" s="181" customFormat="1" ht="22.05" customHeight="1" x14ac:dyDescent="0.2">
      <c r="A16" s="864"/>
      <c r="B16" s="170"/>
      <c r="D16" s="900" t="s">
        <v>188</v>
      </c>
      <c r="E16" s="900"/>
      <c r="F16" s="302">
        <f t="shared" si="0"/>
        <v>0</v>
      </c>
      <c r="G16" s="859" t="s">
        <v>189</v>
      </c>
      <c r="H16" s="859"/>
      <c r="I16" s="859"/>
      <c r="J16" s="859"/>
      <c r="K16" s="303">
        <v>6</v>
      </c>
      <c r="L16" s="308" t="s">
        <v>236</v>
      </c>
      <c r="N16" s="342">
        <f t="shared" si="1"/>
        <v>0</v>
      </c>
      <c r="O16" s="188"/>
      <c r="P16" s="188"/>
      <c r="Q16" s="188"/>
    </row>
    <row r="17" spans="1:39" s="181" customFormat="1" ht="22.05" customHeight="1" x14ac:dyDescent="0.2">
      <c r="A17" s="864"/>
      <c r="B17" s="170"/>
      <c r="D17" s="900" t="s">
        <v>190</v>
      </c>
      <c r="E17" s="900"/>
      <c r="F17" s="302">
        <f t="shared" si="0"/>
        <v>0</v>
      </c>
      <c r="G17" s="859" t="s">
        <v>191</v>
      </c>
      <c r="H17" s="859"/>
      <c r="I17" s="859"/>
      <c r="J17" s="859"/>
      <c r="K17" s="303">
        <v>6.1</v>
      </c>
      <c r="L17" s="308" t="s">
        <v>236</v>
      </c>
      <c r="N17" s="342">
        <f t="shared" si="1"/>
        <v>0</v>
      </c>
      <c r="O17" s="188"/>
      <c r="P17" s="188"/>
      <c r="Q17" s="188"/>
    </row>
    <row r="18" spans="1:39" s="197" customFormat="1" ht="22.05" customHeight="1" x14ac:dyDescent="0.2">
      <c r="A18" s="864"/>
      <c r="B18" s="170"/>
      <c r="D18" s="900" t="s">
        <v>287</v>
      </c>
      <c r="E18" s="900"/>
      <c r="F18" s="302">
        <f t="shared" si="0"/>
        <v>0</v>
      </c>
      <c r="G18" s="859" t="s">
        <v>288</v>
      </c>
      <c r="H18" s="859"/>
      <c r="I18" s="859"/>
      <c r="J18" s="859"/>
      <c r="K18" s="303">
        <v>4</v>
      </c>
      <c r="L18" s="308" t="s">
        <v>236</v>
      </c>
      <c r="N18" s="342">
        <f t="shared" si="1"/>
        <v>0</v>
      </c>
      <c r="O18" s="204"/>
      <c r="P18" s="204"/>
      <c r="Q18" s="204"/>
    </row>
    <row r="19" spans="1:39" s="181" customFormat="1" ht="22.05" customHeight="1" x14ac:dyDescent="0.2">
      <c r="A19" s="864"/>
      <c r="B19" s="170"/>
      <c r="D19" s="900" t="s">
        <v>289</v>
      </c>
      <c r="E19" s="900"/>
      <c r="F19" s="302">
        <f t="shared" si="0"/>
        <v>0</v>
      </c>
      <c r="G19" s="859" t="s">
        <v>290</v>
      </c>
      <c r="H19" s="859"/>
      <c r="I19" s="859"/>
      <c r="J19" s="859"/>
      <c r="K19" s="303">
        <v>2.5</v>
      </c>
      <c r="L19" s="308" t="s">
        <v>236</v>
      </c>
      <c r="N19" s="342">
        <f t="shared" si="1"/>
        <v>0</v>
      </c>
      <c r="O19" s="188"/>
      <c r="P19" s="188"/>
      <c r="Q19" s="188"/>
    </row>
    <row r="20" spans="1:39" s="181" customFormat="1" ht="22.05" customHeight="1" x14ac:dyDescent="0.2">
      <c r="A20" s="864"/>
      <c r="B20" s="170"/>
      <c r="D20" s="900" t="s">
        <v>291</v>
      </c>
      <c r="E20" s="900"/>
      <c r="F20" s="302">
        <f t="shared" si="0"/>
        <v>0</v>
      </c>
      <c r="G20" s="859" t="s">
        <v>290</v>
      </c>
      <c r="H20" s="859"/>
      <c r="I20" s="859"/>
      <c r="J20" s="859"/>
      <c r="K20" s="303">
        <v>2.5</v>
      </c>
      <c r="L20" s="308" t="s">
        <v>236</v>
      </c>
      <c r="N20" s="342">
        <f t="shared" si="1"/>
        <v>0</v>
      </c>
      <c r="O20" s="188"/>
      <c r="P20" s="188"/>
      <c r="Q20" s="188"/>
    </row>
    <row r="21" spans="1:39" s="181" customFormat="1" ht="16.8" thickBot="1" x14ac:dyDescent="0.25">
      <c r="A21" s="864"/>
      <c r="B21" s="170"/>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row>
    <row r="22" spans="1:39" s="186" customFormat="1" ht="30" customHeight="1" x14ac:dyDescent="0.2">
      <c r="A22" s="864"/>
      <c r="B22" s="170"/>
      <c r="F22" s="898" t="s">
        <v>6</v>
      </c>
      <c r="G22" s="876"/>
      <c r="H22" s="876"/>
      <c r="I22" s="911">
        <f>SUM(N14:N20)</f>
        <v>0</v>
      </c>
      <c r="J22" s="911"/>
      <c r="K22" s="881" t="s">
        <v>14</v>
      </c>
      <c r="L22" s="913"/>
      <c r="M22" s="873" t="s">
        <v>15</v>
      </c>
      <c r="N22" s="162"/>
      <c r="O22" s="162"/>
    </row>
    <row r="23" spans="1:39" s="186" customFormat="1" ht="30" customHeight="1" thickBot="1" x14ac:dyDescent="0.25">
      <c r="A23" s="864"/>
      <c r="B23" s="170"/>
      <c r="F23" s="899"/>
      <c r="G23" s="878"/>
      <c r="H23" s="878"/>
      <c r="I23" s="912"/>
      <c r="J23" s="912"/>
      <c r="K23" s="882"/>
      <c r="L23" s="914"/>
      <c r="M23" s="915"/>
      <c r="N23" s="162"/>
      <c r="O23" s="162"/>
    </row>
    <row r="24" spans="1:39" s="181" customFormat="1" x14ac:dyDescent="0.2">
      <c r="A24" s="864"/>
      <c r="B24" s="170"/>
      <c r="E24" s="188"/>
      <c r="F24" s="204"/>
      <c r="G24" s="204"/>
      <c r="H24" s="188"/>
      <c r="I24" s="204"/>
      <c r="J24" s="204"/>
      <c r="K24" s="188"/>
      <c r="L24" s="204"/>
      <c r="M24" s="204"/>
      <c r="N24" s="188"/>
    </row>
    <row r="25" spans="1:39" s="181" customFormat="1" ht="15" customHeight="1" x14ac:dyDescent="0.2">
      <c r="A25" s="864"/>
      <c r="B25" s="170"/>
      <c r="D25" s="910" t="s">
        <v>40</v>
      </c>
      <c r="E25" s="910"/>
      <c r="F25" s="910"/>
      <c r="G25" s="910"/>
      <c r="H25" s="910"/>
      <c r="I25" s="892" t="s">
        <v>192</v>
      </c>
      <c r="J25" s="893"/>
      <c r="K25" s="893"/>
      <c r="L25" s="893"/>
      <c r="M25" s="893"/>
      <c r="N25" s="893"/>
      <c r="O25" s="893"/>
      <c r="P25" s="893"/>
      <c r="Q25" s="893"/>
    </row>
    <row r="26" spans="1:39" s="181" customFormat="1" x14ac:dyDescent="0.2">
      <c r="A26" s="864"/>
      <c r="B26" s="170"/>
      <c r="D26" s="910"/>
      <c r="E26" s="910"/>
      <c r="F26" s="910"/>
      <c r="G26" s="910"/>
      <c r="H26" s="910"/>
      <c r="I26" s="892"/>
      <c r="J26" s="893"/>
      <c r="K26" s="893"/>
      <c r="L26" s="893"/>
      <c r="M26" s="893"/>
      <c r="N26" s="893"/>
      <c r="O26" s="893"/>
      <c r="P26" s="893"/>
      <c r="Q26" s="893"/>
    </row>
    <row r="27" spans="1:39" s="181" customFormat="1" ht="30" customHeight="1" x14ac:dyDescent="0.2">
      <c r="A27" s="864"/>
      <c r="B27" s="170"/>
      <c r="D27" s="910"/>
      <c r="E27" s="910"/>
      <c r="F27" s="910"/>
      <c r="G27" s="910"/>
      <c r="H27" s="910"/>
      <c r="I27" s="894" t="s">
        <v>39</v>
      </c>
      <c r="J27" s="894"/>
      <c r="K27" s="894"/>
      <c r="L27" s="304"/>
      <c r="M27" s="894" t="s">
        <v>43</v>
      </c>
      <c r="N27" s="894"/>
      <c r="O27" s="304"/>
    </row>
    <row r="28" spans="1:39" s="181" customFormat="1" x14ac:dyDescent="0.2">
      <c r="A28" s="864"/>
      <c r="B28" s="170"/>
      <c r="D28" s="872" t="s">
        <v>7</v>
      </c>
      <c r="E28" s="872"/>
      <c r="F28" s="872"/>
      <c r="G28" s="872"/>
      <c r="H28" s="872"/>
      <c r="I28" s="902" t="s">
        <v>8</v>
      </c>
      <c r="J28" s="902"/>
      <c r="K28" s="902"/>
      <c r="L28" s="902"/>
      <c r="M28" s="902"/>
      <c r="N28" s="902"/>
      <c r="O28" s="902"/>
    </row>
    <row r="29" spans="1:39" s="181" customFormat="1" ht="30" customHeight="1" x14ac:dyDescent="0.2">
      <c r="A29" s="864"/>
      <c r="B29" s="170"/>
      <c r="D29" s="176" t="s">
        <v>9</v>
      </c>
      <c r="E29" s="870"/>
      <c r="F29" s="890"/>
      <c r="G29" s="176" t="s">
        <v>17</v>
      </c>
      <c r="H29" s="305" t="str">
        <f>IF(L22=1,I22,"")</f>
        <v/>
      </c>
      <c r="I29" s="895" t="s">
        <v>9</v>
      </c>
      <c r="J29" s="895"/>
      <c r="K29" s="896"/>
      <c r="L29" s="896"/>
      <c r="M29" s="896"/>
      <c r="N29" s="176" t="s">
        <v>17</v>
      </c>
      <c r="O29" s="305" t="str">
        <f>IF($L$22=3,ROUND($I$22/3,0),"")</f>
        <v/>
      </c>
    </row>
    <row r="30" spans="1:39" s="181" customFormat="1" ht="30" customHeight="1" x14ac:dyDescent="0.2">
      <c r="A30" s="864"/>
      <c r="B30" s="170"/>
      <c r="D30" s="176" t="s">
        <v>10</v>
      </c>
      <c r="E30" s="891"/>
      <c r="F30" s="891"/>
      <c r="G30" s="172"/>
      <c r="H30" s="172"/>
      <c r="I30" s="895" t="s">
        <v>9</v>
      </c>
      <c r="J30" s="895"/>
      <c r="K30" s="896"/>
      <c r="L30" s="896"/>
      <c r="M30" s="896"/>
      <c r="N30" s="176" t="s">
        <v>17</v>
      </c>
      <c r="O30" s="305" t="str">
        <f>IF($L$22=3,ROUND($I$22/3,0),"")</f>
        <v/>
      </c>
    </row>
    <row r="31" spans="1:39" s="181" customFormat="1" ht="30" customHeight="1" x14ac:dyDescent="0.2">
      <c r="A31" s="864"/>
      <c r="B31" s="170"/>
      <c r="D31" s="174"/>
      <c r="E31" s="172"/>
      <c r="F31" s="179"/>
      <c r="G31" s="172"/>
      <c r="H31" s="172"/>
      <c r="I31" s="895" t="s">
        <v>9</v>
      </c>
      <c r="J31" s="895"/>
      <c r="K31" s="896"/>
      <c r="L31" s="896"/>
      <c r="M31" s="896"/>
      <c r="N31" s="176" t="s">
        <v>17</v>
      </c>
      <c r="O31" s="305" t="str">
        <f>IF($L$22=3,I22-SUM(O29:O30),"")</f>
        <v/>
      </c>
    </row>
    <row r="32" spans="1:39" s="181" customFormat="1" ht="30" customHeight="1" x14ac:dyDescent="0.2">
      <c r="A32" s="864"/>
      <c r="B32" s="170"/>
      <c r="D32" s="174"/>
      <c r="E32" s="172"/>
      <c r="F32" s="174"/>
      <c r="G32" s="172"/>
      <c r="H32" s="172"/>
      <c r="I32" s="583" t="s">
        <v>10</v>
      </c>
      <c r="J32" s="584"/>
      <c r="K32" s="903"/>
      <c r="L32" s="904"/>
      <c r="M32" s="905"/>
    </row>
    <row r="33" spans="1:18" s="181" customFormat="1" ht="7.5" customHeight="1" x14ac:dyDescent="0.2">
      <c r="A33" s="864"/>
      <c r="B33" s="170"/>
    </row>
    <row r="34" spans="1:18" s="181" customFormat="1" x14ac:dyDescent="0.2">
      <c r="A34" s="864"/>
      <c r="B34" s="170"/>
      <c r="D34" s="906" t="s">
        <v>317</v>
      </c>
      <c r="E34" s="906"/>
      <c r="F34" s="906"/>
      <c r="G34" s="906"/>
      <c r="H34" s="906"/>
      <c r="I34" s="906"/>
      <c r="J34" s="906"/>
      <c r="K34" s="906"/>
      <c r="L34" s="906"/>
      <c r="M34" s="906"/>
      <c r="N34" s="906"/>
      <c r="O34" s="906"/>
      <c r="P34" s="906"/>
      <c r="Q34" s="906"/>
    </row>
    <row r="35" spans="1:18" x14ac:dyDescent="0.2">
      <c r="A35" s="864"/>
      <c r="B35" s="170"/>
      <c r="D35" s="172"/>
      <c r="E35" s="172"/>
      <c r="F35" s="174"/>
      <c r="G35" s="172"/>
      <c r="H35" s="172"/>
      <c r="I35" s="306"/>
      <c r="J35" s="306"/>
      <c r="K35" s="306"/>
      <c r="L35" s="306"/>
      <c r="M35" s="172"/>
      <c r="N35" s="172"/>
      <c r="O35" s="172"/>
      <c r="P35" s="172"/>
      <c r="Q35" s="172"/>
    </row>
    <row r="36" spans="1:18" ht="30" customHeight="1" x14ac:dyDescent="0.2">
      <c r="A36" s="864"/>
      <c r="B36" s="170"/>
      <c r="D36" s="901" t="s">
        <v>41</v>
      </c>
      <c r="E36" s="901"/>
      <c r="F36" s="901"/>
      <c r="G36" s="761" t="str">
        <f>IF(Légumes!G31=0,"",Légumes!G31)</f>
        <v/>
      </c>
      <c r="H36" s="761"/>
      <c r="I36" s="761"/>
      <c r="J36" s="761"/>
      <c r="K36" s="761"/>
      <c r="L36" s="761"/>
      <c r="M36" s="761"/>
      <c r="O36" s="177"/>
      <c r="P36" s="177"/>
      <c r="Q36" s="177"/>
    </row>
    <row r="37" spans="1:18" ht="30" customHeight="1" x14ac:dyDescent="0.2">
      <c r="A37" s="864"/>
      <c r="B37" s="170"/>
      <c r="D37" s="858" t="s">
        <v>19</v>
      </c>
      <c r="E37" s="858"/>
      <c r="F37" s="858"/>
      <c r="G37" s="761" t="str">
        <f>IF(Légumes!G32=0,"",Légumes!G32)</f>
        <v/>
      </c>
      <c r="H37" s="761"/>
      <c r="I37" s="761"/>
      <c r="J37" s="761"/>
      <c r="K37" s="761"/>
      <c r="L37" s="761"/>
      <c r="M37" s="761"/>
      <c r="O37" s="177"/>
      <c r="P37" s="177"/>
      <c r="Q37" s="177"/>
    </row>
    <row r="38" spans="1:18" ht="30" customHeight="1" x14ac:dyDescent="0.2">
      <c r="A38" s="864"/>
      <c r="B38" s="170"/>
      <c r="D38" s="858" t="s">
        <v>42</v>
      </c>
      <c r="E38" s="858"/>
      <c r="F38" s="858"/>
      <c r="G38" s="761" t="str">
        <f>IF(Légumes!G33=0,"",Légumes!G33)</f>
        <v/>
      </c>
      <c r="H38" s="761"/>
      <c r="I38" s="761"/>
      <c r="J38" s="761"/>
      <c r="K38" s="761"/>
      <c r="L38" s="761"/>
      <c r="M38" s="761"/>
      <c r="O38" s="172"/>
      <c r="P38" s="172"/>
      <c r="Q38" s="172"/>
    </row>
    <row r="39" spans="1:18" ht="30" customHeight="1" x14ac:dyDescent="0.2">
      <c r="A39" s="864"/>
      <c r="B39" s="170"/>
      <c r="D39" s="858" t="s">
        <v>13</v>
      </c>
      <c r="E39" s="858"/>
      <c r="F39" s="858"/>
      <c r="G39" s="761" t="str">
        <f>IF(Légumes!G34=0,"",Légumes!G34)</f>
        <v/>
      </c>
      <c r="H39" s="761"/>
      <c r="I39" s="761"/>
      <c r="J39" s="761"/>
      <c r="K39" s="761"/>
      <c r="L39" s="761"/>
      <c r="M39" s="761"/>
      <c r="O39" s="172"/>
      <c r="P39" s="172"/>
      <c r="Q39" s="172"/>
    </row>
    <row r="40" spans="1:18" x14ac:dyDescent="0.2">
      <c r="A40" s="864"/>
      <c r="B40" s="170"/>
      <c r="E40" s="172"/>
      <c r="F40" s="172"/>
    </row>
    <row r="41" spans="1:18" x14ac:dyDescent="0.2">
      <c r="A41" s="864"/>
      <c r="B41" s="170"/>
      <c r="D41" s="866" t="s">
        <v>47</v>
      </c>
      <c r="E41" s="866"/>
      <c r="F41" s="866"/>
      <c r="G41" s="162" t="s">
        <v>11</v>
      </c>
      <c r="H41" s="181" t="s">
        <v>12</v>
      </c>
      <c r="I41" s="867">
        <f ca="1">TODAY()</f>
        <v>44668</v>
      </c>
      <c r="J41" s="867"/>
      <c r="K41" s="307"/>
    </row>
    <row r="42" spans="1:18" x14ac:dyDescent="0.2">
      <c r="A42" s="864"/>
      <c r="B42" s="170"/>
      <c r="D42" s="897" t="s">
        <v>16</v>
      </c>
      <c r="E42" s="897"/>
      <c r="F42" s="897"/>
      <c r="G42" s="897"/>
      <c r="H42" s="897"/>
      <c r="I42" s="897"/>
      <c r="J42" s="897"/>
      <c r="K42" s="897"/>
      <c r="L42" s="897"/>
      <c r="M42" s="897"/>
      <c r="N42" s="897"/>
      <c r="O42" s="308"/>
      <c r="P42" s="308"/>
    </row>
    <row r="43" spans="1:18" ht="15" customHeight="1" x14ac:dyDescent="0.2">
      <c r="A43" s="864"/>
      <c r="B43" s="298"/>
      <c r="D43" s="846" t="s">
        <v>88</v>
      </c>
      <c r="E43" s="847"/>
      <c r="F43" s="847"/>
      <c r="G43" s="848"/>
      <c r="H43" s="837" t="s">
        <v>292</v>
      </c>
      <c r="I43" s="838"/>
      <c r="J43" s="838"/>
      <c r="K43" s="838"/>
      <c r="L43" s="838"/>
      <c r="M43" s="837" t="s">
        <v>193</v>
      </c>
      <c r="N43" s="838"/>
      <c r="O43" s="838"/>
      <c r="P43" s="838"/>
      <c r="Q43" s="839"/>
      <c r="R43" s="585"/>
    </row>
    <row r="44" spans="1:18" x14ac:dyDescent="0.2">
      <c r="A44" s="864"/>
      <c r="B44" s="298"/>
      <c r="D44" s="849"/>
      <c r="E44" s="850"/>
      <c r="F44" s="850"/>
      <c r="G44" s="851"/>
      <c r="H44" s="840"/>
      <c r="I44" s="841"/>
      <c r="J44" s="841"/>
      <c r="K44" s="841"/>
      <c r="L44" s="841"/>
      <c r="M44" s="840"/>
      <c r="N44" s="841"/>
      <c r="O44" s="841"/>
      <c r="P44" s="841"/>
      <c r="Q44" s="842"/>
      <c r="R44" s="585"/>
    </row>
    <row r="45" spans="1:18" x14ac:dyDescent="0.2">
      <c r="A45" s="864"/>
      <c r="B45" s="298"/>
      <c r="D45" s="849"/>
      <c r="E45" s="850"/>
      <c r="F45" s="850"/>
      <c r="G45" s="851"/>
      <c r="H45" s="840"/>
      <c r="I45" s="841"/>
      <c r="J45" s="841"/>
      <c r="K45" s="841"/>
      <c r="L45" s="841"/>
      <c r="M45" s="840"/>
      <c r="N45" s="841"/>
      <c r="O45" s="841"/>
      <c r="P45" s="841"/>
      <c r="Q45" s="842"/>
      <c r="R45" s="585"/>
    </row>
    <row r="46" spans="1:18" ht="30" customHeight="1" x14ac:dyDescent="0.2">
      <c r="A46" s="864"/>
      <c r="B46" s="309"/>
      <c r="D46" s="849"/>
      <c r="E46" s="850"/>
      <c r="F46" s="850"/>
      <c r="G46" s="851"/>
      <c r="H46" s="840"/>
      <c r="I46" s="841"/>
      <c r="J46" s="841"/>
      <c r="K46" s="841"/>
      <c r="L46" s="841"/>
      <c r="M46" s="840"/>
      <c r="N46" s="841"/>
      <c r="O46" s="841"/>
      <c r="P46" s="841"/>
      <c r="Q46" s="842"/>
      <c r="R46" s="585"/>
    </row>
    <row r="47" spans="1:18" ht="30" customHeight="1" x14ac:dyDescent="0.2">
      <c r="A47" s="864"/>
      <c r="B47" s="309"/>
      <c r="D47" s="852"/>
      <c r="E47" s="853"/>
      <c r="F47" s="853"/>
      <c r="G47" s="854"/>
      <c r="H47" s="843"/>
      <c r="I47" s="844"/>
      <c r="J47" s="844"/>
      <c r="K47" s="844"/>
      <c r="L47" s="844"/>
      <c r="M47" s="843"/>
      <c r="N47" s="844"/>
      <c r="O47" s="844"/>
      <c r="P47" s="844"/>
      <c r="Q47" s="845"/>
      <c r="R47" s="585"/>
    </row>
    <row r="50" spans="4:7" x14ac:dyDescent="0.2">
      <c r="D50" s="310"/>
      <c r="E50" s="311"/>
      <c r="F50" s="311"/>
      <c r="G50" s="311"/>
    </row>
    <row r="51" spans="4:7" x14ac:dyDescent="0.2">
      <c r="D51" s="310"/>
      <c r="E51" s="311"/>
      <c r="F51" s="311"/>
      <c r="G51" s="311"/>
    </row>
    <row r="52" spans="4:7" x14ac:dyDescent="0.2">
      <c r="D52" s="310"/>
      <c r="E52" s="311"/>
      <c r="F52" s="311"/>
      <c r="G52" s="311"/>
    </row>
    <row r="53" spans="4:7" x14ac:dyDescent="0.2">
      <c r="D53" s="310"/>
      <c r="E53" s="311"/>
      <c r="F53" s="311"/>
      <c r="G53" s="311"/>
    </row>
    <row r="54" spans="4:7" x14ac:dyDescent="0.2">
      <c r="D54" s="310"/>
      <c r="E54" s="311"/>
      <c r="F54" s="311"/>
      <c r="G54" s="311"/>
    </row>
    <row r="55" spans="4:7" x14ac:dyDescent="0.2">
      <c r="D55" s="310"/>
      <c r="E55" s="311"/>
      <c r="F55" s="311"/>
      <c r="G55" s="311"/>
    </row>
    <row r="56" spans="4:7" x14ac:dyDescent="0.2">
      <c r="D56" s="310"/>
      <c r="E56" s="311"/>
      <c r="F56" s="311"/>
      <c r="G56" s="311"/>
    </row>
    <row r="57" spans="4:7" x14ac:dyDescent="0.2">
      <c r="D57" s="310"/>
      <c r="E57" s="311"/>
      <c r="F57" s="311"/>
      <c r="G57" s="311"/>
    </row>
    <row r="58" spans="4:7" x14ac:dyDescent="0.2">
      <c r="D58" s="310"/>
      <c r="E58" s="311"/>
      <c r="F58" s="311"/>
      <c r="G58" s="311"/>
    </row>
    <row r="59" spans="4:7" x14ac:dyDescent="0.2">
      <c r="D59" s="310"/>
      <c r="E59" s="311"/>
      <c r="F59" s="311"/>
      <c r="G59" s="311"/>
    </row>
  </sheetData>
  <mergeCells count="55">
    <mergeCell ref="A1:A47"/>
    <mergeCell ref="D1:M1"/>
    <mergeCell ref="D2:M2"/>
    <mergeCell ref="D14:E14"/>
    <mergeCell ref="D15:E15"/>
    <mergeCell ref="D25:H27"/>
    <mergeCell ref="D16:E16"/>
    <mergeCell ref="D17:E17"/>
    <mergeCell ref="I22:J23"/>
    <mergeCell ref="K22:K23"/>
    <mergeCell ref="L22:L23"/>
    <mergeCell ref="M22:M23"/>
    <mergeCell ref="D37:F37"/>
    <mergeCell ref="G39:M39"/>
    <mergeCell ref="D41:F41"/>
    <mergeCell ref="I41:J41"/>
    <mergeCell ref="G37:M37"/>
    <mergeCell ref="D28:H28"/>
    <mergeCell ref="E29:F29"/>
    <mergeCell ref="E30:F30"/>
    <mergeCell ref="D36:F36"/>
    <mergeCell ref="G36:M36"/>
    <mergeCell ref="I28:O28"/>
    <mergeCell ref="K32:M32"/>
    <mergeCell ref="D34:Q34"/>
    <mergeCell ref="H12:I12"/>
    <mergeCell ref="K12:L12"/>
    <mergeCell ref="G14:J14"/>
    <mergeCell ref="G15:J15"/>
    <mergeCell ref="G16:J16"/>
    <mergeCell ref="D12:G12"/>
    <mergeCell ref="G17:J17"/>
    <mergeCell ref="F22:H23"/>
    <mergeCell ref="D18:E18"/>
    <mergeCell ref="G18:J18"/>
    <mergeCell ref="D19:E19"/>
    <mergeCell ref="G19:J19"/>
    <mergeCell ref="D20:E20"/>
    <mergeCell ref="G20:J20"/>
    <mergeCell ref="M43:Q47"/>
    <mergeCell ref="H43:L47"/>
    <mergeCell ref="I25:Q26"/>
    <mergeCell ref="M27:N27"/>
    <mergeCell ref="I29:J29"/>
    <mergeCell ref="I30:J30"/>
    <mergeCell ref="I31:J31"/>
    <mergeCell ref="K29:M29"/>
    <mergeCell ref="K30:M30"/>
    <mergeCell ref="K31:M31"/>
    <mergeCell ref="I27:K27"/>
    <mergeCell ref="D42:N42"/>
    <mergeCell ref="D43:G47"/>
    <mergeCell ref="D38:F38"/>
    <mergeCell ref="G38:M38"/>
    <mergeCell ref="D39:F39"/>
  </mergeCells>
  <dataValidations count="2">
    <dataValidation type="whole" allowBlank="1" showErrorMessage="1" error="Choisir 1, 2 ou 3" sqref="L22:L23" xr:uid="{00000000-0002-0000-0600-000000000000}">
      <formula1>1</formula1>
      <formula2>3</formula2>
    </dataValidation>
    <dataValidation type="whole" operator="equal" allowBlank="1" showInputMessage="1" showErrorMessage="1" error="Veuillez renseigner la valeur 1" sqref="F4:Q5" xr:uid="{00000000-0002-0000-0600-000001000000}">
      <formula1>1</formula1>
    </dataValidation>
  </dataValidations>
  <pageMargins left="0.35433070866141736" right="0.19685039370078741" top="0.74803149606299213" bottom="0.15748031496062992" header="0.31496062992125984" footer="0.31496062992125984"/>
  <pageSetup paperSize="9" scale="51" orientation="landscape" horizontalDpi="4294967293" r:id="rId1"/>
  <headerFooter>
    <oddHeader>&amp;L&amp;"Arial,Normal"&amp;12La Graine Biolande&amp;C&amp;"Arial,Normal"&amp;12Contrat d’engagement mutuel &amp;"Arial,Gras"FROMAGES DE CHEVRE</oddHeader>
    <oddFooter>&amp;L&amp;12&amp;D&amp;R&amp;12Page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39"/>
  <sheetViews>
    <sheetView showGridLines="0" zoomScale="70" zoomScaleNormal="70" zoomScaleSheetLayoutView="40" zoomScalePageLayoutView="70" workbookViewId="0">
      <selection activeCell="K16" sqref="K16"/>
    </sheetView>
  </sheetViews>
  <sheetFormatPr baseColWidth="10" defaultColWidth="10.7265625" defaultRowHeight="16.2" x14ac:dyDescent="0.2"/>
  <cols>
    <col min="1" max="1" width="66.26953125" style="212" customWidth="1"/>
    <col min="2" max="2" width="1" style="212" customWidth="1"/>
    <col min="3" max="3" width="2.1796875" style="212" customWidth="1"/>
    <col min="4" max="4" width="49.1796875" style="212" customWidth="1"/>
    <col min="5" max="5" width="15.7265625" style="212" customWidth="1"/>
    <col min="6" max="6" width="14" style="212" bestFit="1" customWidth="1"/>
    <col min="7" max="7" width="11.81640625" style="212" customWidth="1"/>
    <col min="8" max="8" width="14.1796875" style="212" customWidth="1"/>
    <col min="9" max="9" width="12.453125" style="212" bestFit="1" customWidth="1"/>
    <col min="10" max="10" width="14.26953125" style="212" customWidth="1"/>
    <col min="11" max="11" width="12.26953125" style="212" customWidth="1"/>
    <col min="12" max="12" width="12.1796875" style="212" customWidth="1"/>
    <col min="13" max="13" width="11.1796875" style="212" bestFit="1" customWidth="1"/>
    <col min="14" max="15" width="13.453125" style="212" customWidth="1"/>
    <col min="16" max="16" width="3.81640625" style="212" customWidth="1"/>
    <col min="17" max="16384" width="10.7265625" style="212"/>
  </cols>
  <sheetData>
    <row r="1" spans="1:15" ht="30" customHeight="1" thickBot="1" x14ac:dyDescent="0.25">
      <c r="A1" s="929" t="s">
        <v>250</v>
      </c>
      <c r="B1" s="255"/>
      <c r="D1" s="258" t="s">
        <v>160</v>
      </c>
      <c r="E1" s="258"/>
      <c r="F1" s="258"/>
      <c r="G1" s="258"/>
      <c r="H1" s="258"/>
      <c r="I1" s="258"/>
      <c r="J1" s="258"/>
      <c r="K1" s="258"/>
      <c r="L1" s="258"/>
      <c r="M1" s="258"/>
    </row>
    <row r="2" spans="1:15" ht="30" customHeight="1" thickBot="1" x14ac:dyDescent="0.25">
      <c r="A2" s="929"/>
      <c r="B2" s="255"/>
      <c r="C2" s="242"/>
      <c r="D2" s="930" t="s">
        <v>159</v>
      </c>
      <c r="E2" s="930" t="s">
        <v>158</v>
      </c>
      <c r="F2" s="930" t="s">
        <v>157</v>
      </c>
      <c r="G2" s="312">
        <v>44672</v>
      </c>
      <c r="H2" s="257">
        <v>44700</v>
      </c>
      <c r="I2" s="257">
        <v>44721</v>
      </c>
      <c r="J2" s="257">
        <v>44798</v>
      </c>
      <c r="K2" s="256">
        <v>44826</v>
      </c>
    </row>
    <row r="3" spans="1:15" ht="30" customHeight="1" thickBot="1" x14ac:dyDescent="0.25">
      <c r="A3" s="929"/>
      <c r="B3" s="255"/>
      <c r="C3" s="242"/>
      <c r="D3" s="931"/>
      <c r="E3" s="931"/>
      <c r="F3" s="931"/>
      <c r="G3" s="378" t="s">
        <v>77</v>
      </c>
      <c r="H3" s="379" t="s">
        <v>77</v>
      </c>
      <c r="I3" s="379" t="s">
        <v>50</v>
      </c>
      <c r="J3" s="379" t="s">
        <v>77</v>
      </c>
      <c r="K3" s="380" t="s">
        <v>77</v>
      </c>
    </row>
    <row r="4" spans="1:15" ht="28.95" customHeight="1" x14ac:dyDescent="0.2">
      <c r="A4" s="929"/>
      <c r="B4" s="224"/>
      <c r="C4" s="242"/>
      <c r="D4" s="362" t="s">
        <v>156</v>
      </c>
      <c r="E4" s="363">
        <v>32</v>
      </c>
      <c r="F4" s="364" t="s">
        <v>167</v>
      </c>
      <c r="G4" s="376"/>
      <c r="H4" s="463"/>
      <c r="I4" s="465"/>
      <c r="J4" s="376"/>
      <c r="K4" s="377"/>
    </row>
    <row r="5" spans="1:15" ht="28.95" customHeight="1" x14ac:dyDescent="0.2">
      <c r="A5" s="929"/>
      <c r="B5" s="224"/>
      <c r="C5" s="242"/>
      <c r="D5" s="313" t="s">
        <v>155</v>
      </c>
      <c r="E5" s="254">
        <v>51.2</v>
      </c>
      <c r="F5" s="365" t="s">
        <v>167</v>
      </c>
      <c r="G5" s="315"/>
      <c r="H5" s="464"/>
      <c r="I5" s="466"/>
      <c r="J5" s="315"/>
      <c r="K5" s="317"/>
    </row>
    <row r="6" spans="1:15" ht="28.95" customHeight="1" x14ac:dyDescent="0.2">
      <c r="A6" s="929"/>
      <c r="B6" s="224"/>
      <c r="C6" s="242"/>
      <c r="D6" s="316" t="s">
        <v>154</v>
      </c>
      <c r="E6" s="254">
        <v>44.7</v>
      </c>
      <c r="F6" s="365" t="s">
        <v>238</v>
      </c>
      <c r="G6" s="314"/>
      <c r="H6" s="314"/>
      <c r="I6" s="376"/>
      <c r="J6" s="314"/>
      <c r="K6" s="326"/>
    </row>
    <row r="7" spans="1:15" ht="28.95" customHeight="1" thickBot="1" x14ac:dyDescent="0.25">
      <c r="A7" s="929"/>
      <c r="B7" s="224"/>
      <c r="C7" s="242"/>
      <c r="D7" s="381" t="s">
        <v>153</v>
      </c>
      <c r="E7" s="382">
        <v>72.5</v>
      </c>
      <c r="F7" s="383" t="s">
        <v>237</v>
      </c>
      <c r="G7" s="384"/>
      <c r="H7" s="384"/>
      <c r="I7" s="287"/>
      <c r="J7" s="384"/>
      <c r="K7" s="385"/>
    </row>
    <row r="8" spans="1:15" ht="22.05" customHeight="1" thickBot="1" x14ac:dyDescent="0.25">
      <c r="A8" s="929"/>
      <c r="B8" s="224"/>
      <c r="C8" s="231"/>
      <c r="D8" s="366" t="s">
        <v>152</v>
      </c>
      <c r="E8" s="367"/>
      <c r="F8" s="367"/>
      <c r="G8" s="367"/>
      <c r="H8" s="367"/>
      <c r="I8" s="367"/>
      <c r="J8" s="367"/>
      <c r="K8" s="368"/>
    </row>
    <row r="9" spans="1:15" ht="21.75" customHeight="1" x14ac:dyDescent="0.2">
      <c r="A9" s="929"/>
      <c r="B9" s="224"/>
      <c r="C9" s="231"/>
      <c r="D9" s="369" t="s">
        <v>151</v>
      </c>
      <c r="E9" s="363">
        <v>8</v>
      </c>
      <c r="F9" s="370"/>
      <c r="G9" s="318"/>
      <c r="H9" s="340"/>
      <c r="I9" s="340"/>
      <c r="J9" s="340"/>
      <c r="K9" s="341"/>
    </row>
    <row r="10" spans="1:15" ht="28.95" customHeight="1" x14ac:dyDescent="0.2">
      <c r="A10" s="929"/>
      <c r="B10" s="224"/>
      <c r="C10" s="231"/>
      <c r="D10" s="319" t="s">
        <v>150</v>
      </c>
      <c r="E10" s="254">
        <v>7</v>
      </c>
      <c r="F10" s="371"/>
      <c r="G10" s="320"/>
      <c r="H10" s="315"/>
      <c r="I10" s="315"/>
      <c r="J10" s="315"/>
      <c r="K10" s="317"/>
    </row>
    <row r="11" spans="1:15" ht="28.95" customHeight="1" thickBot="1" x14ac:dyDescent="0.25">
      <c r="A11" s="929"/>
      <c r="B11" s="224"/>
      <c r="C11" s="234"/>
      <c r="D11" s="321" t="s">
        <v>149</v>
      </c>
      <c r="E11" s="252">
        <v>7</v>
      </c>
      <c r="F11" s="372" t="s">
        <v>148</v>
      </c>
      <c r="G11" s="322"/>
      <c r="H11" s="251"/>
      <c r="I11" s="251"/>
      <c r="J11" s="251"/>
      <c r="K11" s="250"/>
      <c r="O11" s="240"/>
    </row>
    <row r="12" spans="1:15" ht="16.8" thickBot="1" x14ac:dyDescent="0.25">
      <c r="A12" s="929"/>
      <c r="B12" s="224"/>
      <c r="C12" s="234"/>
      <c r="D12" s="366" t="s">
        <v>195</v>
      </c>
      <c r="E12" s="367"/>
      <c r="F12" s="367"/>
      <c r="G12" s="367"/>
      <c r="H12" s="367"/>
      <c r="I12" s="367"/>
      <c r="J12" s="367"/>
      <c r="K12" s="368"/>
      <c r="O12" s="240"/>
    </row>
    <row r="13" spans="1:15" ht="16.8" thickBot="1" x14ac:dyDescent="0.25">
      <c r="A13" s="929"/>
      <c r="B13" s="224"/>
      <c r="C13" s="234"/>
      <c r="D13" s="373" t="s">
        <v>196</v>
      </c>
      <c r="E13" s="374">
        <v>24</v>
      </c>
      <c r="F13" s="375" t="s">
        <v>194</v>
      </c>
      <c r="G13" s="361"/>
      <c r="H13" s="359"/>
      <c r="I13" s="359"/>
      <c r="J13" s="359"/>
      <c r="K13" s="360"/>
      <c r="O13" s="240"/>
    </row>
    <row r="14" spans="1:15" ht="16.8" thickBot="1" x14ac:dyDescent="0.25">
      <c r="A14" s="929"/>
      <c r="B14" s="224"/>
      <c r="C14" s="234"/>
      <c r="O14" s="240"/>
    </row>
    <row r="15" spans="1:15" ht="28.95" customHeight="1" thickBot="1" x14ac:dyDescent="0.25">
      <c r="A15" s="929"/>
      <c r="B15" s="224"/>
      <c r="C15" s="234"/>
      <c r="D15" s="249" t="s">
        <v>147</v>
      </c>
      <c r="E15" s="248"/>
      <c r="F15" s="247"/>
      <c r="G15" s="246">
        <f>$E$4*G4+$E$5*G5+$E$9*G9+$E$10*G10+$E$11*G11+$E$13*G13</f>
        <v>0</v>
      </c>
      <c r="H15" s="246">
        <f>$E$4*H4+$E$5*H5+$E$9*H9+$E$10*H10+$E$11*H11+$E$13*H13</f>
        <v>0</v>
      </c>
      <c r="I15" s="246">
        <f>$E$6*I6+$E$7*I7+$E$9*I9+$E$10*I10+$E$11*I11+$E$13*I13</f>
        <v>0</v>
      </c>
      <c r="J15" s="246">
        <f>$E$4*J4+$E$5*J5+$E$9*J9+$E$10*J10+$E$11*J11+$E$13*J13</f>
        <v>0</v>
      </c>
      <c r="K15" s="246">
        <f>$E$4*K4+$E$5*K5+$E$9*K9+$E$10*K10+$E$11*K11+$E$13*K13</f>
        <v>0</v>
      </c>
      <c r="O15" s="240"/>
    </row>
    <row r="16" spans="1:15" ht="18" customHeight="1" x14ac:dyDescent="0.2">
      <c r="A16" s="929"/>
      <c r="B16" s="224"/>
      <c r="D16" s="932" t="s">
        <v>146</v>
      </c>
      <c r="E16" s="932"/>
      <c r="F16" s="932"/>
      <c r="G16" s="932"/>
      <c r="H16" s="932"/>
      <c r="I16" s="932"/>
      <c r="J16" s="245"/>
      <c r="K16" s="245"/>
      <c r="L16" s="245"/>
      <c r="M16" s="245"/>
      <c r="O16" s="240"/>
    </row>
    <row r="17" spans="1:18" ht="28.95" customHeight="1" thickBot="1" x14ac:dyDescent="0.25">
      <c r="A17" s="929"/>
      <c r="B17" s="224"/>
      <c r="D17" s="244" t="s">
        <v>48</v>
      </c>
      <c r="E17" s="244"/>
      <c r="F17" s="933">
        <v>44651</v>
      </c>
      <c r="G17" s="933"/>
      <c r="H17" s="244" t="s">
        <v>18</v>
      </c>
      <c r="I17" s="933">
        <v>44833</v>
      </c>
      <c r="J17" s="933"/>
      <c r="K17" s="243"/>
      <c r="L17" s="268"/>
      <c r="M17" s="268"/>
    </row>
    <row r="18" spans="1:18" x14ac:dyDescent="0.2">
      <c r="A18" s="929"/>
      <c r="B18" s="224"/>
      <c r="C18" s="213"/>
      <c r="D18" s="934" t="s">
        <v>6</v>
      </c>
      <c r="E18" s="935"/>
      <c r="F18" s="938">
        <f>SUM(G15:K15)</f>
        <v>0</v>
      </c>
      <c r="G18" s="938"/>
      <c r="H18" s="940" t="s">
        <v>145</v>
      </c>
      <c r="I18" s="942"/>
      <c r="J18" s="944" t="s">
        <v>15</v>
      </c>
    </row>
    <row r="19" spans="1:18" s="242" customFormat="1" ht="30" customHeight="1" thickBot="1" x14ac:dyDescent="0.25">
      <c r="A19" s="929"/>
      <c r="B19" s="224"/>
      <c r="C19" s="213"/>
      <c r="D19" s="936"/>
      <c r="E19" s="937"/>
      <c r="F19" s="939"/>
      <c r="G19" s="939"/>
      <c r="H19" s="941"/>
      <c r="I19" s="943"/>
      <c r="J19" s="945"/>
      <c r="K19" s="212"/>
      <c r="L19" s="212"/>
      <c r="M19" s="212"/>
      <c r="N19" s="212"/>
      <c r="O19" s="212"/>
      <c r="Q19" s="212"/>
      <c r="R19" s="212"/>
    </row>
    <row r="20" spans="1:18" s="234" customFormat="1" x14ac:dyDescent="0.2">
      <c r="A20" s="929"/>
      <c r="B20" s="224"/>
      <c r="C20" s="213"/>
      <c r="D20" s="241"/>
      <c r="E20" s="212"/>
      <c r="F20" s="212"/>
      <c r="G20" s="212"/>
      <c r="H20" s="226"/>
      <c r="I20" s="212"/>
      <c r="J20" s="212"/>
      <c r="K20" s="212"/>
      <c r="L20" s="212"/>
      <c r="M20" s="212"/>
      <c r="N20" s="240"/>
      <c r="O20" s="212"/>
      <c r="P20" s="231"/>
      <c r="Q20" s="212"/>
      <c r="R20" s="212"/>
    </row>
    <row r="21" spans="1:18" s="234" customFormat="1" x14ac:dyDescent="0.2">
      <c r="A21" s="929"/>
      <c r="B21" s="224"/>
      <c r="C21" s="212"/>
      <c r="D21" s="946" t="s">
        <v>144</v>
      </c>
      <c r="E21" s="947"/>
      <c r="F21" s="947"/>
      <c r="G21" s="948"/>
      <c r="H21" s="949" t="s">
        <v>143</v>
      </c>
      <c r="I21" s="949"/>
      <c r="J21" s="949"/>
      <c r="K21" s="949"/>
      <c r="L21" s="949"/>
      <c r="M21" s="231"/>
      <c r="N21" s="212"/>
      <c r="O21" s="212"/>
      <c r="Q21" s="231"/>
      <c r="R21" s="231"/>
    </row>
    <row r="22" spans="1:18" s="234" customFormat="1" ht="18" customHeight="1" x14ac:dyDescent="0.2">
      <c r="A22" s="929"/>
      <c r="B22" s="224"/>
      <c r="C22" s="212"/>
      <c r="D22" s="269" t="s">
        <v>9</v>
      </c>
      <c r="E22" s="239"/>
      <c r="F22" s="269" t="s">
        <v>17</v>
      </c>
      <c r="G22" s="236" t="str">
        <f>IF(I18=1,F18,"")</f>
        <v/>
      </c>
      <c r="H22" s="926" t="s">
        <v>9</v>
      </c>
      <c r="I22" s="926"/>
      <c r="J22" s="235"/>
      <c r="K22" s="269" t="s">
        <v>17</v>
      </c>
      <c r="L22" s="236" t="str">
        <f>IF($I$18=3,ROUNDUP(F18/3,0),"")</f>
        <v/>
      </c>
      <c r="M22" s="213"/>
      <c r="N22" s="212"/>
    </row>
    <row r="23" spans="1:18" s="231" customFormat="1" x14ac:dyDescent="0.2">
      <c r="A23" s="929"/>
      <c r="B23" s="224"/>
      <c r="C23" s="212"/>
      <c r="D23" s="269" t="s">
        <v>10</v>
      </c>
      <c r="E23" s="238"/>
      <c r="F23" s="213"/>
      <c r="G23" s="213"/>
      <c r="H23" s="926" t="s">
        <v>9</v>
      </c>
      <c r="I23" s="926"/>
      <c r="J23" s="235"/>
      <c r="K23" s="269" t="s">
        <v>17</v>
      </c>
      <c r="L23" s="236" t="str">
        <f>IF($I$18=3,ROUNDUP(F18/3,0),"")</f>
        <v/>
      </c>
      <c r="M23" s="213"/>
      <c r="N23" s="212"/>
      <c r="O23" s="234"/>
      <c r="P23" s="234"/>
      <c r="Q23" s="234"/>
      <c r="R23" s="234"/>
    </row>
    <row r="24" spans="1:18" ht="28.95" customHeight="1" x14ac:dyDescent="0.2">
      <c r="A24" s="929"/>
      <c r="B24" s="224"/>
      <c r="D24" s="237"/>
      <c r="E24" s="213"/>
      <c r="F24" s="213"/>
      <c r="G24" s="213"/>
      <c r="H24" s="926" t="s">
        <v>9</v>
      </c>
      <c r="I24" s="926"/>
      <c r="J24" s="235"/>
      <c r="K24" s="269" t="s">
        <v>17</v>
      </c>
      <c r="L24" s="236" t="str">
        <f>IF($I$18=3,F18-L22-L23,"")</f>
        <v/>
      </c>
      <c r="M24" s="213"/>
      <c r="N24" s="231"/>
      <c r="O24" s="231"/>
      <c r="P24" s="234"/>
      <c r="Q24" s="234"/>
      <c r="R24" s="234"/>
    </row>
    <row r="25" spans="1:18" ht="30" customHeight="1" x14ac:dyDescent="0.2">
      <c r="A25" s="929"/>
      <c r="B25" s="224"/>
      <c r="D25" s="213"/>
      <c r="E25" s="213"/>
      <c r="F25" s="213"/>
      <c r="G25" s="213"/>
      <c r="H25" s="926" t="s">
        <v>10</v>
      </c>
      <c r="I25" s="926"/>
      <c r="J25" s="235"/>
      <c r="K25" s="213"/>
      <c r="L25" s="213"/>
      <c r="M25" s="213"/>
      <c r="N25" s="231"/>
      <c r="O25" s="231"/>
      <c r="P25" s="234"/>
      <c r="Q25" s="234"/>
      <c r="R25" s="234"/>
    </row>
    <row r="26" spans="1:18" ht="32.25" customHeight="1" x14ac:dyDescent="0.2">
      <c r="A26" s="929"/>
      <c r="B26" s="224"/>
      <c r="D26" s="927" t="s">
        <v>142</v>
      </c>
      <c r="E26" s="927"/>
      <c r="F26" s="927"/>
      <c r="G26" s="927"/>
      <c r="H26" s="927"/>
      <c r="I26" s="927"/>
      <c r="J26" s="927"/>
      <c r="K26" s="927"/>
      <c r="L26" s="927"/>
      <c r="M26" s="270"/>
      <c r="N26" s="231"/>
      <c r="O26" s="231"/>
      <c r="P26" s="231"/>
      <c r="Q26" s="231"/>
      <c r="R26" s="231"/>
    </row>
    <row r="27" spans="1:18" ht="30" customHeight="1" x14ac:dyDescent="0.2">
      <c r="A27" s="929"/>
      <c r="B27" s="224"/>
      <c r="D27" s="233" t="s">
        <v>41</v>
      </c>
      <c r="E27" s="761" t="str">
        <f>IF(Légumes!G31=0,"",Légumes!G31)</f>
        <v/>
      </c>
      <c r="F27" s="761"/>
      <c r="G27" s="761"/>
      <c r="H27" s="761"/>
      <c r="I27" s="761"/>
      <c r="J27" s="761"/>
      <c r="K27" s="761"/>
      <c r="M27" s="213"/>
    </row>
    <row r="28" spans="1:18" ht="30" customHeight="1" x14ac:dyDescent="0.2">
      <c r="A28" s="929"/>
      <c r="B28" s="224"/>
      <c r="D28" s="232" t="s">
        <v>19</v>
      </c>
      <c r="E28" s="761" t="str">
        <f>IF(Légumes!G32=0,"",Légumes!G32)</f>
        <v/>
      </c>
      <c r="F28" s="761"/>
      <c r="G28" s="761"/>
      <c r="H28" s="761"/>
      <c r="I28" s="761"/>
      <c r="J28" s="761"/>
      <c r="K28" s="761"/>
      <c r="M28" s="213"/>
      <c r="P28" s="227"/>
    </row>
    <row r="29" spans="1:18" s="213" customFormat="1" ht="30" customHeight="1" x14ac:dyDescent="0.2">
      <c r="A29" s="929"/>
      <c r="B29" s="224"/>
      <c r="C29" s="212"/>
      <c r="D29" s="232" t="s">
        <v>42</v>
      </c>
      <c r="E29" s="761" t="str">
        <f>IF(Légumes!G33=0,"",Légumes!G33)</f>
        <v/>
      </c>
      <c r="F29" s="761"/>
      <c r="G29" s="761"/>
      <c r="H29" s="761"/>
      <c r="I29" s="761"/>
      <c r="J29" s="761"/>
      <c r="K29" s="761"/>
      <c r="L29" s="212"/>
      <c r="N29" s="231"/>
      <c r="O29" s="212"/>
      <c r="P29" s="227"/>
      <c r="Q29" s="212"/>
      <c r="R29" s="212"/>
    </row>
    <row r="30" spans="1:18" s="213" customFormat="1" ht="30" customHeight="1" x14ac:dyDescent="0.2">
      <c r="A30" s="929"/>
      <c r="B30" s="224"/>
      <c r="C30" s="212"/>
      <c r="D30" s="230" t="s">
        <v>13</v>
      </c>
      <c r="E30" s="761" t="str">
        <f>IF(Légumes!G34=0,"",Légumes!G34)</f>
        <v/>
      </c>
      <c r="F30" s="761"/>
      <c r="G30" s="761"/>
      <c r="H30" s="761"/>
      <c r="I30" s="761"/>
      <c r="J30" s="761"/>
      <c r="K30" s="761"/>
      <c r="L30" s="212"/>
      <c r="O30" s="227"/>
      <c r="P30" s="227"/>
      <c r="Q30" s="212"/>
      <c r="R30" s="212"/>
    </row>
    <row r="31" spans="1:18" s="213" customFormat="1" ht="30" customHeight="1" x14ac:dyDescent="0.2">
      <c r="A31" s="929"/>
      <c r="B31" s="224"/>
      <c r="C31" s="212"/>
      <c r="F31" s="212"/>
      <c r="G31" s="212"/>
      <c r="H31" s="212"/>
      <c r="I31" s="212"/>
      <c r="J31" s="212"/>
      <c r="K31" s="212"/>
      <c r="L31" s="212"/>
      <c r="M31" s="212"/>
    </row>
    <row r="32" spans="1:18" s="213" customFormat="1" ht="30" customHeight="1" x14ac:dyDescent="0.2">
      <c r="A32" s="929"/>
      <c r="B32" s="224"/>
      <c r="C32" s="212"/>
      <c r="D32" s="227" t="s">
        <v>47</v>
      </c>
      <c r="E32" s="212" t="s">
        <v>11</v>
      </c>
      <c r="F32" s="226" t="s">
        <v>12</v>
      </c>
      <c r="G32" s="928">
        <f ca="1">TODAY()</f>
        <v>44668</v>
      </c>
      <c r="H32" s="928"/>
      <c r="K32" s="212"/>
      <c r="L32" s="212"/>
      <c r="M32" s="212"/>
    </row>
    <row r="33" spans="1:18" ht="30" customHeight="1" x14ac:dyDescent="0.2">
      <c r="A33" s="929"/>
      <c r="B33" s="224"/>
      <c r="D33" s="916" t="s">
        <v>16</v>
      </c>
      <c r="E33" s="916"/>
      <c r="F33" s="916"/>
      <c r="G33" s="916"/>
      <c r="H33" s="916"/>
      <c r="I33" s="916"/>
      <c r="J33" s="916"/>
      <c r="K33" s="916"/>
      <c r="L33" s="916"/>
      <c r="M33" s="270"/>
      <c r="N33" s="213"/>
      <c r="O33" s="213"/>
      <c r="P33" s="213"/>
      <c r="Q33" s="213"/>
      <c r="R33" s="213"/>
    </row>
    <row r="34" spans="1:18" x14ac:dyDescent="0.2">
      <c r="A34" s="929"/>
      <c r="B34" s="224"/>
      <c r="D34" s="225" t="s">
        <v>88</v>
      </c>
      <c r="E34" s="917" t="s">
        <v>141</v>
      </c>
      <c r="F34" s="918"/>
      <c r="G34" s="918"/>
      <c r="H34" s="919"/>
      <c r="I34" s="917" t="s">
        <v>140</v>
      </c>
      <c r="J34" s="918"/>
      <c r="K34" s="918"/>
      <c r="L34" s="919"/>
      <c r="M34" s="215"/>
      <c r="O34" s="213"/>
      <c r="Q34" s="213"/>
      <c r="R34" s="213"/>
    </row>
    <row r="35" spans="1:18" ht="20.25" customHeight="1" x14ac:dyDescent="0.2">
      <c r="A35" s="929"/>
      <c r="B35" s="224"/>
      <c r="D35" s="223"/>
      <c r="E35" s="271"/>
      <c r="F35" s="272"/>
      <c r="G35" s="272"/>
      <c r="H35" s="273"/>
      <c r="I35" s="920"/>
      <c r="J35" s="921"/>
      <c r="K35" s="921"/>
      <c r="L35" s="922"/>
      <c r="M35" s="215"/>
      <c r="O35" s="213"/>
      <c r="Q35" s="213"/>
      <c r="R35" s="213"/>
    </row>
    <row r="36" spans="1:18" ht="20.25" customHeight="1" x14ac:dyDescent="0.2">
      <c r="A36" s="929"/>
      <c r="B36" s="224"/>
      <c r="D36" s="223"/>
      <c r="E36" s="222"/>
      <c r="F36" s="221"/>
      <c r="G36" s="221"/>
      <c r="H36" s="220"/>
      <c r="I36" s="920"/>
      <c r="J36" s="921"/>
      <c r="K36" s="921"/>
      <c r="L36" s="922"/>
      <c r="M36" s="213"/>
      <c r="N36" s="215"/>
      <c r="O36" s="213"/>
    </row>
    <row r="37" spans="1:18" ht="30" customHeight="1" x14ac:dyDescent="0.2">
      <c r="A37" s="929"/>
      <c r="B37" s="224"/>
      <c r="D37" s="223"/>
      <c r="E37" s="222"/>
      <c r="F37" s="221"/>
      <c r="G37" s="221"/>
      <c r="H37" s="220"/>
      <c r="I37" s="920"/>
      <c r="J37" s="921"/>
      <c r="K37" s="921"/>
      <c r="L37" s="922"/>
      <c r="M37" s="213"/>
      <c r="N37" s="215"/>
      <c r="O37" s="213"/>
    </row>
    <row r="38" spans="1:18" x14ac:dyDescent="0.2">
      <c r="A38" s="929"/>
      <c r="B38" s="214"/>
      <c r="D38" s="219"/>
      <c r="E38" s="218"/>
      <c r="F38" s="217"/>
      <c r="G38" s="217"/>
      <c r="H38" s="216"/>
      <c r="I38" s="923"/>
      <c r="J38" s="924"/>
      <c r="K38" s="924"/>
      <c r="L38" s="925"/>
      <c r="M38" s="213"/>
      <c r="N38" s="215"/>
      <c r="O38" s="213"/>
    </row>
    <row r="39" spans="1:18" x14ac:dyDescent="0.2">
      <c r="A39" s="929"/>
      <c r="B39" s="214"/>
      <c r="N39" s="213"/>
    </row>
  </sheetData>
  <mergeCells count="27">
    <mergeCell ref="A1:A39"/>
    <mergeCell ref="D2:D3"/>
    <mergeCell ref="E2:E3"/>
    <mergeCell ref="F2:F3"/>
    <mergeCell ref="D16:I16"/>
    <mergeCell ref="F17:G17"/>
    <mergeCell ref="I17:J17"/>
    <mergeCell ref="D18:E19"/>
    <mergeCell ref="F18:G19"/>
    <mergeCell ref="H18:H19"/>
    <mergeCell ref="I18:I19"/>
    <mergeCell ref="J18:J19"/>
    <mergeCell ref="D21:G21"/>
    <mergeCell ref="H21:L21"/>
    <mergeCell ref="H22:I22"/>
    <mergeCell ref="H23:I23"/>
    <mergeCell ref="H24:I24"/>
    <mergeCell ref="H25:I25"/>
    <mergeCell ref="D26:L26"/>
    <mergeCell ref="E27:K27"/>
    <mergeCell ref="G32:H32"/>
    <mergeCell ref="D33:L33"/>
    <mergeCell ref="E34:H34"/>
    <mergeCell ref="I34:L38"/>
    <mergeCell ref="E28:K28"/>
    <mergeCell ref="E29:K29"/>
    <mergeCell ref="E30:K30"/>
  </mergeCells>
  <dataValidations count="1">
    <dataValidation type="custom" allowBlank="1" showErrorMessage="1" error="Choisir 1 ou 3" sqref="I18:I19" xr:uid="{00000000-0002-0000-0700-000000000000}">
      <formula1>IF(I18=1,1,IF(I18=3,3,"FAUX"))</formula1>
    </dataValidation>
  </dataValidations>
  <pageMargins left="0.23622047244094491" right="0.19685039370078741" top="0.55118110236220474" bottom="0.39370078740157483" header="0.31496062992125984" footer="0.19685039370078741"/>
  <pageSetup paperSize="9" scale="56" orientation="landscape" horizontalDpi="4294967294" r:id="rId1"/>
  <headerFooter>
    <oddHeader>&amp;L&amp;"Arial,Normal"&amp;18La Graine Biolande&amp;C&amp;"Arial,Normal"&amp;18Contrat d’engagement mutuel&amp;"Arial,Gras" VIANDE DE PORC</oddHeader>
    <oddFooter>&amp;L&amp;12&amp;D&amp;R&amp;12Page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56"/>
  <sheetViews>
    <sheetView zoomScale="70" zoomScaleNormal="70" zoomScaleSheetLayoutView="40" zoomScalePageLayoutView="70" workbookViewId="0">
      <selection activeCell="E3" sqref="E3"/>
    </sheetView>
  </sheetViews>
  <sheetFormatPr baseColWidth="10" defaultColWidth="10.7265625" defaultRowHeight="16.2" x14ac:dyDescent="0.2"/>
  <cols>
    <col min="1" max="1" width="47.453125" style="162" customWidth="1"/>
    <col min="2" max="2" width="1" style="162" customWidth="1"/>
    <col min="3" max="3" width="2.1796875" style="162" customWidth="1"/>
    <col min="4" max="4" width="31.26953125" style="162" customWidth="1"/>
    <col min="5" max="17" width="9.81640625" style="162" customWidth="1"/>
    <col min="18" max="18" width="3.81640625" style="162" customWidth="1"/>
    <col min="19" max="16384" width="10.7265625" style="162"/>
  </cols>
  <sheetData>
    <row r="1" spans="1:20" ht="30" customHeight="1" x14ac:dyDescent="0.2">
      <c r="A1" s="957" t="s">
        <v>183</v>
      </c>
      <c r="B1" s="210"/>
      <c r="D1" s="203" t="s">
        <v>168</v>
      </c>
      <c r="E1" s="211">
        <v>44651</v>
      </c>
      <c r="F1" s="211">
        <v>44833</v>
      </c>
      <c r="G1" s="203"/>
      <c r="H1" s="203"/>
      <c r="I1" s="203"/>
      <c r="J1" s="203"/>
      <c r="K1" s="203"/>
      <c r="L1" s="203"/>
      <c r="M1" s="203"/>
      <c r="N1" s="203"/>
    </row>
    <row r="2" spans="1:20" ht="30" customHeight="1" x14ac:dyDescent="0.2">
      <c r="A2" s="957"/>
      <c r="B2" s="210"/>
      <c r="D2" s="865" t="s">
        <v>169</v>
      </c>
      <c r="E2" s="865"/>
      <c r="F2" s="865"/>
      <c r="G2" s="865"/>
      <c r="H2" s="865"/>
      <c r="I2" s="865"/>
      <c r="J2" s="865"/>
      <c r="K2" s="865"/>
      <c r="L2" s="865"/>
      <c r="M2" s="865"/>
      <c r="N2" s="865"/>
    </row>
    <row r="3" spans="1:20" ht="31.05" customHeight="1" x14ac:dyDescent="0.2">
      <c r="A3" s="957"/>
      <c r="B3" s="170"/>
      <c r="D3" s="205"/>
      <c r="P3" s="204"/>
    </row>
    <row r="4" spans="1:20" x14ac:dyDescent="0.2">
      <c r="A4" s="957"/>
      <c r="B4" s="170"/>
      <c r="D4" s="203" t="s">
        <v>170</v>
      </c>
    </row>
    <row r="5" spans="1:20" ht="22.5" customHeight="1" x14ac:dyDescent="0.2">
      <c r="A5" s="957"/>
      <c r="B5" s="170"/>
      <c r="D5" s="959" t="s">
        <v>171</v>
      </c>
      <c r="E5" s="960"/>
      <c r="F5" s="960"/>
      <c r="G5" s="961"/>
      <c r="H5" s="516">
        <v>1.5</v>
      </c>
      <c r="I5"/>
      <c r="J5" s="958" t="s">
        <v>175</v>
      </c>
      <c r="K5" s="958"/>
      <c r="L5" s="958"/>
      <c r="M5" s="958"/>
      <c r="N5" s="517">
        <v>2.5</v>
      </c>
      <c r="R5" s="197"/>
    </row>
    <row r="6" spans="1:20" ht="22.5" customHeight="1" x14ac:dyDescent="0.2">
      <c r="A6" s="957"/>
      <c r="B6" s="170"/>
      <c r="D6" s="959" t="s">
        <v>172</v>
      </c>
      <c r="E6" s="960"/>
      <c r="F6" s="960"/>
      <c r="G6" s="961"/>
      <c r="H6" s="516">
        <v>3.5</v>
      </c>
      <c r="I6"/>
      <c r="J6" s="958" t="s">
        <v>176</v>
      </c>
      <c r="K6" s="958"/>
      <c r="L6" s="958"/>
      <c r="M6" s="958"/>
      <c r="N6" s="517">
        <v>5</v>
      </c>
      <c r="R6" s="197"/>
    </row>
    <row r="7" spans="1:20" ht="22.5" customHeight="1" x14ac:dyDescent="0.2">
      <c r="A7" s="957"/>
      <c r="B7" s="170"/>
      <c r="D7" s="959" t="s">
        <v>173</v>
      </c>
      <c r="E7" s="960"/>
      <c r="F7" s="960"/>
      <c r="G7" s="961"/>
      <c r="H7" s="516">
        <v>7</v>
      </c>
      <c r="I7"/>
      <c r="J7" s="958" t="s">
        <v>177</v>
      </c>
      <c r="K7" s="958"/>
      <c r="L7" s="958"/>
      <c r="M7" s="958"/>
      <c r="N7" s="517">
        <v>4.5</v>
      </c>
      <c r="R7" s="197"/>
    </row>
    <row r="8" spans="1:20" ht="22.5" customHeight="1" x14ac:dyDescent="0.2">
      <c r="A8" s="957"/>
      <c r="B8" s="170"/>
      <c r="D8" s="959" t="s">
        <v>174</v>
      </c>
      <c r="E8" s="960"/>
      <c r="F8" s="960"/>
      <c r="G8" s="961"/>
      <c r="H8" s="516">
        <v>4.0999999999999996</v>
      </c>
      <c r="I8"/>
      <c r="J8" s="958" t="s">
        <v>246</v>
      </c>
      <c r="K8" s="958"/>
      <c r="L8" s="958"/>
      <c r="M8" s="958"/>
      <c r="N8" s="517">
        <v>4</v>
      </c>
      <c r="R8" s="181"/>
    </row>
    <row r="9" spans="1:20" ht="22.5" customHeight="1" x14ac:dyDescent="0.2">
      <c r="A9" s="957"/>
      <c r="B9" s="170"/>
      <c r="D9" s="959" t="s">
        <v>302</v>
      </c>
      <c r="E9" s="960"/>
      <c r="F9" s="960"/>
      <c r="G9" s="961"/>
      <c r="H9" s="516">
        <v>4</v>
      </c>
      <c r="I9"/>
      <c r="J9" s="958" t="s">
        <v>247</v>
      </c>
      <c r="K9" s="958"/>
      <c r="L9" s="958"/>
      <c r="M9" s="958"/>
      <c r="N9" s="517">
        <v>4</v>
      </c>
      <c r="R9" s="181"/>
    </row>
    <row r="10" spans="1:20" ht="22.5" customHeight="1" x14ac:dyDescent="0.2">
      <c r="A10" s="957"/>
      <c r="B10" s="170"/>
      <c r="D10" s="959" t="s">
        <v>303</v>
      </c>
      <c r="E10" s="960"/>
      <c r="F10" s="960"/>
      <c r="G10" s="961"/>
      <c r="H10" s="516">
        <v>6.5</v>
      </c>
      <c r="I10"/>
      <c r="J10" s="518"/>
      <c r="K10" s="518"/>
      <c r="L10" s="518"/>
      <c r="M10" s="518"/>
      <c r="N10" s="519"/>
      <c r="R10" s="181"/>
    </row>
    <row r="11" spans="1:20" ht="16.8" thickBot="1" x14ac:dyDescent="0.25">
      <c r="A11" s="957"/>
      <c r="B11" s="170"/>
      <c r="D11" s="186"/>
      <c r="E11" s="186"/>
      <c r="F11" s="186"/>
      <c r="G11" s="186"/>
      <c r="H11" s="186"/>
      <c r="I11" s="186"/>
      <c r="J11" s="186"/>
      <c r="K11" s="186"/>
      <c r="L11" s="186"/>
      <c r="M11" s="186"/>
      <c r="N11" s="186"/>
      <c r="R11" s="186"/>
      <c r="S11" s="197"/>
      <c r="T11" s="197"/>
    </row>
    <row r="12" spans="1:20" s="197" customFormat="1" ht="30" customHeight="1" thickBot="1" x14ac:dyDescent="0.25">
      <c r="A12" s="957"/>
      <c r="B12" s="170"/>
      <c r="C12" s="162"/>
      <c r="D12" s="181"/>
      <c r="E12" s="345">
        <v>44651</v>
      </c>
      <c r="F12" s="346">
        <v>44665</v>
      </c>
      <c r="G12" s="346">
        <v>44679</v>
      </c>
      <c r="H12" s="346">
        <v>44693</v>
      </c>
      <c r="I12" s="346">
        <v>44707</v>
      </c>
      <c r="J12" s="346">
        <v>44721</v>
      </c>
      <c r="K12" s="346">
        <v>44735</v>
      </c>
      <c r="L12" s="346">
        <v>44749</v>
      </c>
      <c r="M12" s="346">
        <v>44763</v>
      </c>
      <c r="N12" s="346">
        <v>44798</v>
      </c>
      <c r="O12" s="346">
        <v>44805</v>
      </c>
      <c r="P12" s="346">
        <v>44819</v>
      </c>
      <c r="Q12" s="347">
        <v>44833</v>
      </c>
    </row>
    <row r="13" spans="1:20" s="197" customFormat="1" ht="30" customHeight="1" x14ac:dyDescent="0.2">
      <c r="A13" s="957"/>
      <c r="B13" s="170"/>
      <c r="D13" s="536" t="str">
        <f>D5</f>
        <v>Lait cru 1 litre</v>
      </c>
      <c r="E13" s="356"/>
      <c r="F13" s="357"/>
      <c r="G13" s="357"/>
      <c r="H13" s="357"/>
      <c r="I13" s="357"/>
      <c r="J13" s="357"/>
      <c r="K13" s="357"/>
      <c r="L13" s="537"/>
      <c r="M13" s="537"/>
      <c r="N13" s="537"/>
      <c r="O13" s="537"/>
      <c r="P13" s="537"/>
      <c r="Q13" s="538"/>
      <c r="R13" s="181"/>
    </row>
    <row r="14" spans="1:20" s="197" customFormat="1" ht="30" customHeight="1" x14ac:dyDescent="0.2">
      <c r="A14" s="957"/>
      <c r="B14" s="170"/>
      <c r="D14" s="199" t="str">
        <f>D6</f>
        <v>Fromage blanc (par 6)</v>
      </c>
      <c r="E14" s="201"/>
      <c r="F14" s="198"/>
      <c r="G14" s="198"/>
      <c r="H14" s="198"/>
      <c r="I14" s="198"/>
      <c r="J14" s="198"/>
      <c r="K14" s="198"/>
      <c r="L14" s="200"/>
      <c r="M14" s="200"/>
      <c r="N14" s="200"/>
      <c r="O14" s="200"/>
      <c r="P14" s="200"/>
      <c r="Q14" s="291"/>
      <c r="R14" s="181"/>
    </row>
    <row r="15" spans="1:20" s="197" customFormat="1" ht="30" customHeight="1" x14ac:dyDescent="0.2">
      <c r="A15" s="957"/>
      <c r="B15" s="170"/>
      <c r="D15" s="199" t="str">
        <f t="shared" ref="D15:D16" si="0">D7</f>
        <v>Caillé (5 kg)</v>
      </c>
      <c r="E15" s="201"/>
      <c r="F15" s="198"/>
      <c r="G15" s="198"/>
      <c r="H15" s="198"/>
      <c r="I15" s="198"/>
      <c r="J15" s="198"/>
      <c r="K15" s="198"/>
      <c r="L15" s="200"/>
      <c r="M15" s="200"/>
      <c r="N15" s="200"/>
      <c r="O15" s="200"/>
      <c r="P15" s="200"/>
      <c r="Q15" s="291"/>
      <c r="R15" s="181"/>
    </row>
    <row r="16" spans="1:20" s="181" customFormat="1" ht="30" customHeight="1" x14ac:dyDescent="0.2">
      <c r="A16" s="957"/>
      <c r="B16" s="170"/>
      <c r="C16" s="197"/>
      <c r="D16" s="199" t="str">
        <f t="shared" si="0"/>
        <v>Crème crue (50 cl)</v>
      </c>
      <c r="E16" s="196"/>
      <c r="F16" s="195"/>
      <c r="G16" s="195"/>
      <c r="H16" s="195"/>
      <c r="I16" s="195"/>
      <c r="J16" s="195"/>
      <c r="K16" s="195"/>
      <c r="L16" s="194"/>
      <c r="M16" s="194"/>
      <c r="N16" s="194"/>
      <c r="O16" s="194"/>
      <c r="P16" s="194"/>
      <c r="Q16" s="292"/>
      <c r="R16" s="186"/>
    </row>
    <row r="17" spans="1:26" s="181" customFormat="1" ht="30" customHeight="1" x14ac:dyDescent="0.2">
      <c r="A17" s="957"/>
      <c r="B17" s="170"/>
      <c r="C17" s="197"/>
      <c r="D17" s="274" t="str">
        <f>J5</f>
        <v>Fromage blanc battu (500 g)</v>
      </c>
      <c r="E17" s="325"/>
      <c r="F17" s="275"/>
      <c r="G17" s="275"/>
      <c r="H17" s="275"/>
      <c r="I17" s="275"/>
      <c r="J17" s="275"/>
      <c r="K17" s="195"/>
      <c r="L17" s="194"/>
      <c r="M17" s="194"/>
      <c r="N17" s="194"/>
      <c r="O17" s="194"/>
      <c r="P17" s="194"/>
      <c r="Q17" s="292"/>
      <c r="R17" s="186"/>
    </row>
    <row r="18" spans="1:26" s="181" customFormat="1" ht="30" customHeight="1" x14ac:dyDescent="0.2">
      <c r="A18" s="957"/>
      <c r="B18" s="170"/>
      <c r="C18" s="197"/>
      <c r="D18" s="274" t="str">
        <f>J6</f>
        <v>Fromage blanc battu (1 kg)</v>
      </c>
      <c r="E18" s="325"/>
      <c r="F18" s="275"/>
      <c r="G18" s="275"/>
      <c r="H18" s="275"/>
      <c r="I18" s="275"/>
      <c r="J18" s="275"/>
      <c r="K18" s="195"/>
      <c r="L18" s="194"/>
      <c r="M18" s="194"/>
      <c r="N18" s="194"/>
      <c r="O18" s="194"/>
      <c r="P18" s="194"/>
      <c r="Q18" s="292"/>
      <c r="R18" s="186"/>
    </row>
    <row r="19" spans="1:26" s="181" customFormat="1" ht="30" customHeight="1" x14ac:dyDescent="0.2">
      <c r="A19" s="957"/>
      <c r="B19" s="170"/>
      <c r="C19" s="197"/>
      <c r="D19" s="274" t="str">
        <f>J7</f>
        <v>Skyr (500 g)</v>
      </c>
      <c r="E19" s="325"/>
      <c r="F19" s="275"/>
      <c r="G19" s="275"/>
      <c r="H19" s="275"/>
      <c r="I19" s="275"/>
      <c r="J19" s="275"/>
      <c r="K19" s="275"/>
      <c r="L19" s="343"/>
      <c r="M19" s="343"/>
      <c r="N19" s="343"/>
      <c r="O19" s="343"/>
      <c r="P19" s="343"/>
      <c r="Q19" s="344"/>
      <c r="R19" s="186"/>
    </row>
    <row r="20" spans="1:26" s="181" customFormat="1" ht="30" customHeight="1" x14ac:dyDescent="0.2">
      <c r="A20" s="957"/>
      <c r="B20" s="170"/>
      <c r="C20" s="197"/>
      <c r="D20" s="274" t="str">
        <f>J8</f>
        <v>Beurre doux (200 g)</v>
      </c>
      <c r="E20" s="325"/>
      <c r="F20" s="275"/>
      <c r="G20" s="275"/>
      <c r="H20" s="275"/>
      <c r="I20" s="275"/>
      <c r="J20" s="275"/>
      <c r="K20" s="275"/>
      <c r="L20" s="343"/>
      <c r="M20" s="343"/>
      <c r="N20" s="343"/>
      <c r="O20" s="343"/>
      <c r="P20" s="343"/>
      <c r="Q20" s="344"/>
      <c r="R20" s="186"/>
    </row>
    <row r="21" spans="1:26" customFormat="1" ht="30" customHeight="1" x14ac:dyDescent="0.2">
      <c r="A21" s="957"/>
      <c r="B21" s="520"/>
      <c r="C21" s="521"/>
      <c r="D21" s="539" t="str">
        <f>+J9</f>
        <v>Beurre demi-sel (200 g)</v>
      </c>
      <c r="E21" s="433"/>
      <c r="F21" s="528"/>
      <c r="G21" s="528"/>
      <c r="H21" s="528"/>
      <c r="I21" s="528"/>
      <c r="J21" s="528"/>
      <c r="K21" s="528"/>
      <c r="L21" s="529"/>
      <c r="M21" s="529"/>
      <c r="N21" s="194"/>
      <c r="O21" s="194"/>
      <c r="P21" s="194"/>
      <c r="Q21" s="292"/>
      <c r="R21" s="522"/>
      <c r="S21" s="522"/>
      <c r="T21" s="522"/>
      <c r="U21" s="522"/>
      <c r="V21" s="522"/>
      <c r="W21" s="522"/>
      <c r="X21" s="522"/>
      <c r="Y21" s="522"/>
      <c r="Z21" s="522"/>
    </row>
    <row r="22" spans="1:26" customFormat="1" ht="30" customHeight="1" x14ac:dyDescent="0.2">
      <c r="A22" s="957"/>
      <c r="B22" s="520"/>
      <c r="C22" s="530"/>
      <c r="D22" s="539" t="str">
        <f>+D9</f>
        <v>Crème dessert vanille (500 g)</v>
      </c>
      <c r="E22" s="531"/>
      <c r="F22" s="532"/>
      <c r="G22" s="532"/>
      <c r="H22" s="532"/>
      <c r="I22" s="532"/>
      <c r="J22" s="532"/>
      <c r="K22" s="532"/>
      <c r="L22" s="533"/>
      <c r="M22" s="533"/>
      <c r="N22" s="343"/>
      <c r="O22" s="343"/>
      <c r="P22" s="343"/>
      <c r="Q22" s="344"/>
      <c r="R22" s="522"/>
      <c r="S22" s="522"/>
      <c r="T22" s="522"/>
      <c r="U22" s="521"/>
      <c r="V22" s="521"/>
      <c r="W22" s="521"/>
      <c r="X22" s="521"/>
      <c r="Y22" s="521"/>
      <c r="Z22" s="521"/>
    </row>
    <row r="23" spans="1:26" customFormat="1" ht="30" customHeight="1" thickBot="1" x14ac:dyDescent="0.25">
      <c r="A23" s="957"/>
      <c r="B23" s="520"/>
      <c r="C23" s="521"/>
      <c r="D23" s="540" t="str">
        <f>+D10</f>
        <v>Crème dessert vanille (1 kg)</v>
      </c>
      <c r="E23" s="442"/>
      <c r="F23" s="534"/>
      <c r="G23" s="534"/>
      <c r="H23" s="534"/>
      <c r="I23" s="534"/>
      <c r="J23" s="534"/>
      <c r="K23" s="534"/>
      <c r="L23" s="535"/>
      <c r="M23" s="535"/>
      <c r="N23" s="191"/>
      <c r="O23" s="191"/>
      <c r="P23" s="191"/>
      <c r="Q23" s="293"/>
      <c r="R23" s="522"/>
      <c r="S23" s="522"/>
      <c r="T23" s="522"/>
      <c r="U23" s="522"/>
      <c r="V23" s="522"/>
      <c r="W23" s="522"/>
      <c r="X23" s="522"/>
      <c r="Y23" s="522"/>
      <c r="Z23" s="522"/>
    </row>
    <row r="24" spans="1:26" s="186" customFormat="1" ht="30" customHeight="1" x14ac:dyDescent="0.2">
      <c r="A24" s="957"/>
      <c r="B24" s="170"/>
      <c r="C24" s="181"/>
      <c r="D24" s="860" t="s">
        <v>240</v>
      </c>
      <c r="E24" s="860"/>
      <c r="F24" s="860"/>
      <c r="G24" s="860"/>
      <c r="H24" s="860"/>
      <c r="I24" s="860"/>
      <c r="J24" s="860"/>
      <c r="K24" s="860"/>
      <c r="L24" s="860"/>
      <c r="M24" s="860"/>
      <c r="N24" s="860"/>
      <c r="O24" s="162"/>
    </row>
    <row r="25" spans="1:26" s="186" customFormat="1" ht="13.05" customHeight="1" x14ac:dyDescent="0.2">
      <c r="A25" s="957"/>
      <c r="B25" s="170"/>
      <c r="C25" s="181"/>
      <c r="D25" s="188"/>
      <c r="E25" s="188"/>
      <c r="F25" s="188"/>
      <c r="G25" s="188"/>
      <c r="H25" s="188"/>
      <c r="I25" s="188"/>
      <c r="J25" s="188"/>
      <c r="K25" s="188"/>
      <c r="L25" s="188"/>
      <c r="M25" s="188"/>
      <c r="N25" s="181"/>
      <c r="O25" s="181"/>
      <c r="P25" s="162"/>
      <c r="Q25" s="181"/>
      <c r="R25" s="181"/>
    </row>
    <row r="26" spans="1:26" s="186" customFormat="1" x14ac:dyDescent="0.2">
      <c r="A26" s="957"/>
      <c r="B26" s="170"/>
      <c r="C26" s="181"/>
      <c r="D26" s="859" t="s">
        <v>48</v>
      </c>
      <c r="E26" s="859"/>
      <c r="F26" s="859"/>
      <c r="G26" s="859"/>
      <c r="H26" s="889">
        <f>E1</f>
        <v>44651</v>
      </c>
      <c r="I26" s="889"/>
      <c r="J26" s="190" t="s">
        <v>18</v>
      </c>
      <c r="K26" s="889">
        <f>F1</f>
        <v>44833</v>
      </c>
      <c r="L26" s="889"/>
      <c r="M26" s="189" t="s">
        <v>5</v>
      </c>
      <c r="O26" s="181"/>
      <c r="P26" s="181"/>
      <c r="Q26" s="181"/>
      <c r="R26" s="181"/>
    </row>
    <row r="27" spans="1:26" s="186" customFormat="1" ht="18" customHeight="1" x14ac:dyDescent="0.2">
      <c r="A27" s="957"/>
      <c r="B27" s="170"/>
      <c r="D27" s="188"/>
      <c r="E27" s="188"/>
      <c r="F27" s="188"/>
      <c r="G27" s="188"/>
      <c r="H27" s="188"/>
      <c r="I27" s="188"/>
      <c r="J27" s="188"/>
      <c r="K27" s="188"/>
      <c r="L27" s="188"/>
      <c r="M27" s="188"/>
      <c r="N27" s="181"/>
      <c r="O27" s="181"/>
      <c r="P27" s="181"/>
      <c r="Q27" s="181"/>
      <c r="R27" s="181"/>
      <c r="S27" s="181"/>
      <c r="T27" s="181"/>
    </row>
    <row r="28" spans="1:26" s="181" customFormat="1" x14ac:dyDescent="0.2">
      <c r="A28" s="957"/>
      <c r="B28" s="170"/>
      <c r="C28" s="186"/>
      <c r="D28" s="353" t="str">
        <f>D13</f>
        <v>Lait cru 1 litre</v>
      </c>
      <c r="E28" s="184">
        <f>SUM(E13:Q13)*H5</f>
        <v>0</v>
      </c>
      <c r="F28" s="162"/>
      <c r="G28" s="294" t="str">
        <f>D15</f>
        <v>Caillé (5 kg)</v>
      </c>
      <c r="J28" s="184">
        <f>SUM(E15:Q15)*H7</f>
        <v>0</v>
      </c>
      <c r="L28" s="294" t="str">
        <f>D17</f>
        <v>Fromage blanc battu (500 g)</v>
      </c>
      <c r="P28" s="184">
        <f>SUM(E17:Q17)*N5</f>
        <v>0</v>
      </c>
      <c r="R28" s="162"/>
      <c r="S28" s="162"/>
      <c r="T28" s="162"/>
    </row>
    <row r="29" spans="1:26" s="181" customFormat="1" x14ac:dyDescent="0.2">
      <c r="A29" s="957"/>
      <c r="B29" s="170"/>
      <c r="C29" s="186"/>
      <c r="D29" s="183"/>
      <c r="E29" s="162"/>
      <c r="F29" s="162"/>
      <c r="G29" s="162"/>
      <c r="H29" s="162"/>
      <c r="J29" s="162"/>
      <c r="L29" s="172"/>
      <c r="O29" s="162"/>
      <c r="P29" s="162"/>
      <c r="R29" s="162"/>
      <c r="S29" s="162"/>
      <c r="T29" s="162"/>
    </row>
    <row r="30" spans="1:26" s="181" customFormat="1" x14ac:dyDescent="0.2">
      <c r="A30" s="957"/>
      <c r="B30" s="170"/>
      <c r="C30" s="186"/>
      <c r="D30" s="353" t="str">
        <f>D14</f>
        <v>Fromage blanc (par 6)</v>
      </c>
      <c r="E30" s="184">
        <f>SUM(E14:Q14)*H6</f>
        <v>0</v>
      </c>
      <c r="G30" s="294" t="str">
        <f>D16</f>
        <v>Crème crue (50 cl)</v>
      </c>
      <c r="J30" s="184">
        <f>SUM(E16:Q16)*H8</f>
        <v>0</v>
      </c>
      <c r="L30" s="294" t="str">
        <f>D18</f>
        <v>Fromage blanc battu (1 kg)</v>
      </c>
      <c r="P30" s="184">
        <f>SUM(E18:Q18)*N6</f>
        <v>0</v>
      </c>
      <c r="R30" s="162"/>
      <c r="S30" s="162"/>
      <c r="T30" s="162"/>
    </row>
    <row r="31" spans="1:26" s="181" customFormat="1" x14ac:dyDescent="0.2">
      <c r="A31" s="957"/>
      <c r="B31" s="170"/>
      <c r="C31" s="186"/>
      <c r="D31" s="353"/>
      <c r="E31" s="349"/>
      <c r="G31" s="294"/>
      <c r="J31" s="349"/>
      <c r="L31" s="294"/>
      <c r="P31" s="349"/>
      <c r="R31" s="162"/>
      <c r="S31" s="162"/>
      <c r="T31" s="162"/>
    </row>
    <row r="32" spans="1:26" s="181" customFormat="1" x14ac:dyDescent="0.2">
      <c r="A32" s="957"/>
      <c r="B32" s="170"/>
      <c r="C32" s="186"/>
      <c r="D32" s="354" t="str">
        <f>D19</f>
        <v>Skyr (500 g)</v>
      </c>
      <c r="E32" s="184">
        <f>SUM(E19:Q19)*N7</f>
        <v>0</v>
      </c>
      <c r="G32" s="294" t="str">
        <f>D20</f>
        <v>Beurre doux (200 g)</v>
      </c>
      <c r="J32" s="184">
        <f>SUM(E20:Q20)*N8</f>
        <v>0</v>
      </c>
      <c r="L32" s="294" t="str">
        <f>D21</f>
        <v>Beurre demi-sel (200 g)</v>
      </c>
      <c r="P32" s="184">
        <f>SUM(E21:Q21)*N9</f>
        <v>0</v>
      </c>
      <c r="R32" s="162"/>
      <c r="S32" s="162"/>
      <c r="T32" s="162"/>
    </row>
    <row r="33" spans="1:26" customFormat="1" ht="15.75" customHeight="1" x14ac:dyDescent="0.2">
      <c r="A33" s="957"/>
      <c r="B33" s="520"/>
      <c r="C33" s="522"/>
      <c r="D33" s="527"/>
      <c r="E33" s="428"/>
      <c r="F33" s="428"/>
      <c r="G33" s="428"/>
      <c r="H33" s="428"/>
      <c r="I33" s="428"/>
      <c r="J33" s="428"/>
      <c r="K33" s="461"/>
      <c r="L33" s="428"/>
      <c r="M33" s="428"/>
      <c r="N33" s="521"/>
      <c r="O33" s="428"/>
      <c r="P33" s="428"/>
      <c r="Q33" s="428"/>
      <c r="R33" s="521"/>
      <c r="S33" s="428"/>
      <c r="T33" s="428"/>
      <c r="U33" s="428"/>
      <c r="V33" s="428"/>
      <c r="W33" s="521"/>
      <c r="X33" s="521"/>
      <c r="Y33" s="521"/>
      <c r="Z33" s="521"/>
    </row>
    <row r="34" spans="1:26" customFormat="1" ht="15.75" customHeight="1" x14ac:dyDescent="0.2">
      <c r="A34" s="957"/>
      <c r="B34" s="520"/>
      <c r="C34" s="522"/>
      <c r="D34" s="523" t="s">
        <v>304</v>
      </c>
      <c r="E34" s="524">
        <f>SUM(E22:Q22)*H9</f>
        <v>0</v>
      </c>
      <c r="F34" s="521"/>
      <c r="G34" s="525" t="s">
        <v>305</v>
      </c>
      <c r="H34" s="521"/>
      <c r="I34" s="162"/>
      <c r="J34" s="524">
        <f>SUM(E23:Q23)*H10</f>
        <v>0</v>
      </c>
      <c r="K34" s="525"/>
      <c r="L34" s="521"/>
      <c r="M34" s="526"/>
      <c r="N34" s="521"/>
      <c r="O34" s="428"/>
      <c r="P34" s="428"/>
      <c r="Q34" s="428"/>
      <c r="R34" s="521"/>
      <c r="S34" s="428"/>
      <c r="T34" s="428"/>
      <c r="U34" s="428"/>
      <c r="V34" s="428"/>
      <c r="W34" s="521"/>
      <c r="X34" s="521"/>
      <c r="Y34" s="521"/>
      <c r="Z34" s="521"/>
    </row>
    <row r="35" spans="1:26" ht="22.05" customHeight="1" thickBot="1" x14ac:dyDescent="0.25">
      <c r="A35" s="957"/>
      <c r="B35" s="170"/>
      <c r="C35" s="181"/>
      <c r="D35" s="183"/>
      <c r="P35" s="181"/>
      <c r="R35" s="173"/>
    </row>
    <row r="36" spans="1:26" ht="30" customHeight="1" x14ac:dyDescent="0.2">
      <c r="A36" s="957"/>
      <c r="B36" s="170"/>
      <c r="D36" s="875" t="s">
        <v>6</v>
      </c>
      <c r="E36" s="876"/>
      <c r="F36" s="879">
        <f>E28+J28+P28+J30+P30+E30+E32+J32+P32+E34+J34</f>
        <v>0</v>
      </c>
      <c r="G36" s="879"/>
      <c r="H36" s="881" t="s">
        <v>14</v>
      </c>
      <c r="I36" s="868"/>
      <c r="J36" s="873" t="s">
        <v>15</v>
      </c>
      <c r="K36" s="350" t="s">
        <v>241</v>
      </c>
      <c r="R36" s="172"/>
    </row>
    <row r="37" spans="1:26" ht="16.8" thickBot="1" x14ac:dyDescent="0.25">
      <c r="A37" s="957"/>
      <c r="B37" s="170"/>
      <c r="D37" s="877"/>
      <c r="E37" s="878"/>
      <c r="F37" s="880"/>
      <c r="G37" s="880"/>
      <c r="H37" s="882"/>
      <c r="I37" s="869"/>
      <c r="J37" s="874"/>
      <c r="K37" s="350" t="s">
        <v>131</v>
      </c>
      <c r="R37" s="172"/>
    </row>
    <row r="38" spans="1:26" ht="37.950000000000003" customHeight="1" x14ac:dyDescent="0.2">
      <c r="A38" s="957"/>
      <c r="B38" s="170"/>
      <c r="D38" s="182"/>
      <c r="I38" s="171"/>
      <c r="Q38" s="180"/>
      <c r="R38" s="172"/>
      <c r="S38" s="173"/>
      <c r="T38" s="173"/>
    </row>
    <row r="39" spans="1:26" ht="30" customHeight="1" x14ac:dyDescent="0.2">
      <c r="A39" s="957"/>
      <c r="B39" s="170"/>
      <c r="D39" s="872" t="s">
        <v>7</v>
      </c>
      <c r="E39" s="872"/>
      <c r="F39" s="872"/>
      <c r="G39" s="872"/>
      <c r="H39" s="872"/>
      <c r="I39" s="954" t="s">
        <v>8</v>
      </c>
      <c r="J39" s="955"/>
      <c r="K39" s="955"/>
      <c r="L39" s="955"/>
      <c r="M39" s="955"/>
      <c r="N39" s="956"/>
      <c r="O39" s="177"/>
      <c r="Q39" s="180"/>
      <c r="R39" s="172"/>
      <c r="S39" s="172"/>
      <c r="T39" s="172"/>
    </row>
    <row r="40" spans="1:26" s="172" customFormat="1" ht="25.5" customHeight="1" x14ac:dyDescent="0.2">
      <c r="A40" s="957"/>
      <c r="B40" s="170"/>
      <c r="C40" s="162"/>
      <c r="D40" s="176" t="s">
        <v>9</v>
      </c>
      <c r="E40" s="870"/>
      <c r="F40" s="890"/>
      <c r="G40" s="176" t="s">
        <v>17</v>
      </c>
      <c r="H40" s="178" t="str">
        <f>IF(I36=1,F36,"")</f>
        <v/>
      </c>
      <c r="I40" s="176" t="s">
        <v>9</v>
      </c>
      <c r="J40" s="541"/>
      <c r="K40" s="950"/>
      <c r="L40" s="951"/>
      <c r="M40" s="176" t="s">
        <v>17</v>
      </c>
      <c r="N40" s="178" t="str">
        <f>IF($I$36=3,ROUND($F$36/3,0),"")</f>
        <v/>
      </c>
      <c r="O40" s="177"/>
      <c r="P40" s="177"/>
    </row>
    <row r="41" spans="1:26" s="172" customFormat="1" ht="30" customHeight="1" x14ac:dyDescent="0.2">
      <c r="A41" s="957"/>
      <c r="B41" s="170"/>
      <c r="D41" s="176" t="s">
        <v>10</v>
      </c>
      <c r="E41" s="891"/>
      <c r="F41" s="891"/>
      <c r="I41" s="176" t="s">
        <v>9</v>
      </c>
      <c r="J41" s="541"/>
      <c r="K41" s="952"/>
      <c r="L41" s="953"/>
      <c r="M41" s="176" t="s">
        <v>17</v>
      </c>
      <c r="N41" s="178" t="str">
        <f>IF($I$36=3,ROUND($F$36/3,0),"")</f>
        <v/>
      </c>
      <c r="O41" s="177"/>
      <c r="P41" s="177"/>
      <c r="R41" s="162"/>
    </row>
    <row r="42" spans="1:26" s="172" customFormat="1" ht="30" customHeight="1" x14ac:dyDescent="0.2">
      <c r="A42" s="957"/>
      <c r="B42" s="170"/>
      <c r="D42" s="174"/>
      <c r="F42" s="179"/>
      <c r="I42" s="176" t="s">
        <v>9</v>
      </c>
      <c r="J42" s="541"/>
      <c r="K42" s="950"/>
      <c r="L42" s="951"/>
      <c r="M42" s="176" t="s">
        <v>17</v>
      </c>
      <c r="N42" s="178" t="str">
        <f>IF($I$36=3,F36-SUM(N40:N41),"")</f>
        <v/>
      </c>
      <c r="P42" s="177"/>
      <c r="R42" s="162"/>
    </row>
    <row r="43" spans="1:26" s="172" customFormat="1" ht="30" customHeight="1" x14ac:dyDescent="0.2">
      <c r="A43" s="957"/>
      <c r="B43" s="170"/>
      <c r="F43" s="174"/>
      <c r="I43" s="176" t="s">
        <v>10</v>
      </c>
      <c r="J43" s="469"/>
      <c r="K43" s="542"/>
      <c r="R43" s="162"/>
    </row>
    <row r="44" spans="1:26" s="172" customFormat="1" ht="30" customHeight="1" x14ac:dyDescent="0.2">
      <c r="A44" s="957"/>
      <c r="B44" s="170"/>
      <c r="D44" s="175" t="s">
        <v>178</v>
      </c>
      <c r="F44" s="174"/>
      <c r="I44" s="174"/>
      <c r="J44" s="174"/>
      <c r="K44" s="174"/>
      <c r="R44" s="162"/>
      <c r="S44" s="162"/>
      <c r="T44" s="162"/>
    </row>
    <row r="45" spans="1:26" ht="30" customHeight="1" x14ac:dyDescent="0.2">
      <c r="A45" s="957"/>
      <c r="B45" s="170"/>
      <c r="D45" s="884" t="s">
        <v>41</v>
      </c>
      <c r="E45" s="885"/>
      <c r="F45" s="886"/>
      <c r="G45" s="761" t="str">
        <f>IF(Légumes!G31=0,"",Légumes!G31)</f>
        <v/>
      </c>
      <c r="H45" s="761"/>
      <c r="I45" s="761"/>
      <c r="J45" s="761"/>
      <c r="K45" s="761"/>
      <c r="L45" s="761"/>
      <c r="M45" s="761"/>
      <c r="O45" s="172"/>
      <c r="P45" s="172"/>
      <c r="Q45" s="172"/>
    </row>
    <row r="46" spans="1:26" ht="30" customHeight="1" x14ac:dyDescent="0.2">
      <c r="A46" s="957"/>
      <c r="B46" s="170"/>
      <c r="D46" s="855" t="s">
        <v>19</v>
      </c>
      <c r="E46" s="856"/>
      <c r="F46" s="857"/>
      <c r="G46" s="761" t="str">
        <f>IF(Légumes!G32=0,"",Légumes!G32)</f>
        <v/>
      </c>
      <c r="H46" s="761"/>
      <c r="I46" s="761"/>
      <c r="J46" s="761"/>
      <c r="K46" s="761"/>
      <c r="L46" s="761"/>
      <c r="M46" s="761"/>
      <c r="O46" s="172"/>
      <c r="P46" s="172"/>
      <c r="Q46" s="172"/>
    </row>
    <row r="47" spans="1:26" ht="30" customHeight="1" x14ac:dyDescent="0.2">
      <c r="A47" s="957"/>
      <c r="B47" s="170"/>
      <c r="D47" s="855" t="s">
        <v>42</v>
      </c>
      <c r="E47" s="856"/>
      <c r="F47" s="857"/>
      <c r="G47" s="761" t="str">
        <f>IF(Légumes!G33=0,"",Légumes!G33)</f>
        <v/>
      </c>
      <c r="H47" s="761"/>
      <c r="I47" s="761"/>
      <c r="J47" s="761"/>
      <c r="K47" s="761"/>
      <c r="L47" s="761"/>
      <c r="M47" s="761"/>
      <c r="O47" s="172"/>
      <c r="P47" s="172"/>
      <c r="Q47" s="172"/>
    </row>
    <row r="48" spans="1:26" ht="30" customHeight="1" x14ac:dyDescent="0.2">
      <c r="A48" s="957"/>
      <c r="B48" s="170"/>
      <c r="D48" s="858" t="s">
        <v>13</v>
      </c>
      <c r="E48" s="858"/>
      <c r="F48" s="858"/>
      <c r="G48" s="761" t="str">
        <f>IF(Légumes!G34=0,"",Légumes!G34)</f>
        <v/>
      </c>
      <c r="H48" s="761"/>
      <c r="I48" s="761"/>
      <c r="J48" s="761"/>
      <c r="K48" s="761"/>
      <c r="L48" s="761"/>
      <c r="M48" s="761"/>
      <c r="O48" s="172"/>
      <c r="P48" s="172"/>
    </row>
    <row r="49" spans="1:17" ht="33" customHeight="1" x14ac:dyDescent="0.2">
      <c r="A49" s="957"/>
      <c r="B49" s="170"/>
      <c r="D49" s="172"/>
      <c r="E49" s="172"/>
      <c r="P49" s="172"/>
    </row>
    <row r="50" spans="1:17" x14ac:dyDescent="0.2">
      <c r="A50" s="957"/>
      <c r="B50" s="170"/>
      <c r="D50" s="866" t="s">
        <v>47</v>
      </c>
      <c r="E50" s="866"/>
      <c r="F50" s="866"/>
      <c r="G50" s="162" t="s">
        <v>11</v>
      </c>
      <c r="H50" s="171" t="s">
        <v>12</v>
      </c>
      <c r="I50" s="867">
        <f ca="1">TODAY()</f>
        <v>44668</v>
      </c>
      <c r="J50" s="867"/>
    </row>
    <row r="51" spans="1:17" x14ac:dyDescent="0.2">
      <c r="A51" s="957"/>
      <c r="B51" s="170"/>
      <c r="D51" s="897" t="s">
        <v>16</v>
      </c>
      <c r="E51" s="897"/>
      <c r="F51" s="897"/>
      <c r="G51" s="897"/>
      <c r="H51" s="897"/>
      <c r="I51" s="897"/>
      <c r="J51" s="897"/>
      <c r="K51" s="897"/>
      <c r="L51" s="897"/>
      <c r="M51" s="897"/>
      <c r="N51" s="897"/>
    </row>
    <row r="52" spans="1:17" ht="16.2" customHeight="1" x14ac:dyDescent="0.2">
      <c r="A52" s="957"/>
      <c r="B52" s="170"/>
      <c r="D52" s="846" t="s">
        <v>88</v>
      </c>
      <c r="E52" s="847"/>
      <c r="F52" s="847"/>
      <c r="G52" s="848"/>
      <c r="H52" s="837" t="s">
        <v>182</v>
      </c>
      <c r="I52" s="838"/>
      <c r="J52" s="838"/>
      <c r="K52" s="838"/>
      <c r="L52" s="838"/>
      <c r="M52" s="837" t="s">
        <v>263</v>
      </c>
      <c r="N52" s="838"/>
      <c r="O52" s="838"/>
      <c r="P52" s="838"/>
      <c r="Q52" s="839"/>
    </row>
    <row r="53" spans="1:17" ht="15" customHeight="1" x14ac:dyDescent="0.2">
      <c r="A53" s="957"/>
      <c r="B53" s="166"/>
      <c r="D53" s="169"/>
      <c r="E53" s="168"/>
      <c r="F53" s="168"/>
      <c r="G53" s="167"/>
      <c r="H53" s="840"/>
      <c r="I53" s="841"/>
      <c r="J53" s="841"/>
      <c r="K53" s="841"/>
      <c r="L53" s="841"/>
      <c r="M53" s="840"/>
      <c r="N53" s="841"/>
      <c r="O53" s="841"/>
      <c r="P53" s="841"/>
      <c r="Q53" s="842"/>
    </row>
    <row r="54" spans="1:17" x14ac:dyDescent="0.2">
      <c r="A54" s="957"/>
      <c r="B54" s="166"/>
      <c r="D54" s="169"/>
      <c r="E54" s="168"/>
      <c r="F54" s="168"/>
      <c r="G54" s="167"/>
      <c r="H54" s="840"/>
      <c r="I54" s="841"/>
      <c r="J54" s="841"/>
      <c r="K54" s="841"/>
      <c r="L54" s="841"/>
      <c r="M54" s="840"/>
      <c r="N54" s="841"/>
      <c r="O54" s="841"/>
      <c r="P54" s="841"/>
      <c r="Q54" s="842"/>
    </row>
    <row r="55" spans="1:17" ht="27.45" customHeight="1" x14ac:dyDescent="0.2">
      <c r="A55" s="957"/>
      <c r="B55" s="166"/>
      <c r="D55" s="169"/>
      <c r="E55" s="168"/>
      <c r="F55" s="168"/>
      <c r="G55" s="167"/>
      <c r="H55" s="840"/>
      <c r="I55" s="841"/>
      <c r="J55" s="841"/>
      <c r="K55" s="841"/>
      <c r="L55" s="841"/>
      <c r="M55" s="840"/>
      <c r="N55" s="841"/>
      <c r="O55" s="841"/>
      <c r="P55" s="841"/>
      <c r="Q55" s="842"/>
    </row>
    <row r="56" spans="1:17" ht="27.45" customHeight="1" x14ac:dyDescent="0.2">
      <c r="A56" s="957"/>
      <c r="B56" s="166"/>
      <c r="D56" s="165"/>
      <c r="E56" s="164"/>
      <c r="F56" s="164"/>
      <c r="G56" s="163"/>
      <c r="H56" s="843"/>
      <c r="I56" s="844"/>
      <c r="J56" s="844"/>
      <c r="K56" s="844"/>
      <c r="L56" s="844"/>
      <c r="M56" s="843"/>
      <c r="N56" s="844"/>
      <c r="O56" s="844"/>
      <c r="P56" s="844"/>
      <c r="Q56" s="845"/>
    </row>
  </sheetData>
  <mergeCells count="43">
    <mergeCell ref="J5:M5"/>
    <mergeCell ref="J6:M6"/>
    <mergeCell ref="J7:M7"/>
    <mergeCell ref="D26:G26"/>
    <mergeCell ref="D5:G5"/>
    <mergeCell ref="D6:G6"/>
    <mergeCell ref="D7:G7"/>
    <mergeCell ref="D8:G8"/>
    <mergeCell ref="J8:M8"/>
    <mergeCell ref="D24:N24"/>
    <mergeCell ref="D9:G9"/>
    <mergeCell ref="J9:M9"/>
    <mergeCell ref="D10:G10"/>
    <mergeCell ref="E41:F41"/>
    <mergeCell ref="D45:F45"/>
    <mergeCell ref="G45:M45"/>
    <mergeCell ref="D46:F46"/>
    <mergeCell ref="D52:G52"/>
    <mergeCell ref="D47:F47"/>
    <mergeCell ref="G47:M47"/>
    <mergeCell ref="D48:F48"/>
    <mergeCell ref="G48:M48"/>
    <mergeCell ref="D50:F50"/>
    <mergeCell ref="I50:J50"/>
    <mergeCell ref="D51:N51"/>
    <mergeCell ref="M52:Q56"/>
    <mergeCell ref="H52:L56"/>
    <mergeCell ref="K40:L40"/>
    <mergeCell ref="K41:L41"/>
    <mergeCell ref="K42:L42"/>
    <mergeCell ref="I39:N39"/>
    <mergeCell ref="A1:A56"/>
    <mergeCell ref="D2:N2"/>
    <mergeCell ref="H26:I26"/>
    <mergeCell ref="K26:L26"/>
    <mergeCell ref="D36:E37"/>
    <mergeCell ref="F36:G37"/>
    <mergeCell ref="H36:H37"/>
    <mergeCell ref="I36:I37"/>
    <mergeCell ref="J36:J37"/>
    <mergeCell ref="G46:M46"/>
    <mergeCell ref="D39:H39"/>
    <mergeCell ref="E40:F40"/>
  </mergeCells>
  <phoneticPr fontId="58" type="noConversion"/>
  <dataValidations count="1">
    <dataValidation type="custom" allowBlank="1" showErrorMessage="1" error="Choisir 1 ou 3" sqref="I36:I37" xr:uid="{00000000-0002-0000-0800-000000000000}">
      <formula1>IF(I36=1,1,IF(I36=3,3,"FAUX"))</formula1>
    </dataValidation>
  </dataValidations>
  <pageMargins left="0.35433070866141736" right="0.19685039370078741" top="0.74803149606299213" bottom="0.15748031496062992" header="0.31496062992125984" footer="0.31496062992125984"/>
  <pageSetup paperSize="9" scale="40" orientation="landscape" horizontalDpi="4294967294" r:id="rId1"/>
  <headerFooter>
    <oddFooter>&amp;L&amp;12&amp;D&amp;R&amp;12Page &amp;P/&amp;N</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ContratAMAP</vt:lpstr>
      <vt:lpstr>Planning</vt:lpstr>
      <vt:lpstr>Légumes</vt:lpstr>
      <vt:lpstr>Fruits</vt:lpstr>
      <vt:lpstr>Pain</vt:lpstr>
      <vt:lpstr>Oeufs Volailles</vt:lpstr>
      <vt:lpstr>Fromages</vt:lpstr>
      <vt:lpstr>Porc_Boeuf</vt:lpstr>
      <vt:lpstr>Produits laitiers</vt:lpstr>
      <vt:lpstr>Poissons</vt:lpstr>
      <vt:lpstr>Pain!_1__xlnm.Print_Area</vt:lpstr>
      <vt:lpstr>Fromages!Zone_d_impression</vt:lpstr>
      <vt:lpstr>Fruits!Zone_d_impression</vt:lpstr>
      <vt:lpstr>Légumes!Zone_d_impression</vt:lpstr>
      <vt:lpstr>'Oeufs Volailles'!Zone_d_impression</vt:lpstr>
      <vt:lpstr>Pain!Zone_d_impression</vt:lpstr>
      <vt:lpstr>Planning!Zone_d_impression</vt:lpstr>
      <vt:lpstr>Poissons!Zone_d_impression</vt:lpstr>
      <vt:lpstr>Porc_Boeuf!Zone_d_impression</vt:lpstr>
      <vt:lpstr>'Produits laitiers'!Zone_d_impression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ANGHELONE</dc:creator>
  <cp:lastModifiedBy>Gisèle MOMPLOT</cp:lastModifiedBy>
  <cp:lastPrinted>2026-03-12T21:20:30Z</cp:lastPrinted>
  <dcterms:created xsi:type="dcterms:W3CDTF">2014-05-24T12:20:58Z</dcterms:created>
  <dcterms:modified xsi:type="dcterms:W3CDTF">2026-04-18T08:37:33Z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8db05b-8d0f-4671-968e-683e694bb3b1_Enabled">
    <vt:lpwstr>true</vt:lpwstr>
  </property>
  <property fmtid="{D5CDD505-2E9C-101B-9397-08002B2CF9AE}" pid="3" name="MSIP_Label_d98db05b-8d0f-4671-968e-683e694bb3b1_SetDate">
    <vt:lpwstr>2022-03-17T14:28:25Z</vt:lpwstr>
  </property>
  <property fmtid="{D5CDD505-2E9C-101B-9397-08002B2CF9AE}" pid="4" name="MSIP_Label_d98db05b-8d0f-4671-968e-683e694bb3b1_Method">
    <vt:lpwstr>Standard</vt:lpwstr>
  </property>
  <property fmtid="{D5CDD505-2E9C-101B-9397-08002B2CF9AE}" pid="5" name="MSIP_Label_d98db05b-8d0f-4671-968e-683e694bb3b1_Name">
    <vt:lpwstr>d98db05b-8d0f-4671-968e-683e694bb3b1</vt:lpwstr>
  </property>
  <property fmtid="{D5CDD505-2E9C-101B-9397-08002B2CF9AE}" pid="6" name="MSIP_Label_d98db05b-8d0f-4671-968e-683e694bb3b1_SiteId">
    <vt:lpwstr>a4f1aa99-bd23-4521-a3c0-1d07bdce1616</vt:lpwstr>
  </property>
  <property fmtid="{D5CDD505-2E9C-101B-9397-08002B2CF9AE}" pid="7" name="MSIP_Label_d98db05b-8d0f-4671-968e-683e694bb3b1_ActionId">
    <vt:lpwstr>e08b3b1a-c06c-4da4-995c-14618d1b6a58</vt:lpwstr>
  </property>
  <property fmtid="{D5CDD505-2E9C-101B-9397-08002B2CF9AE}" pid="8" name="MSIP_Label_d98db05b-8d0f-4671-968e-683e694bb3b1_ContentBits">
    <vt:lpwstr>0</vt:lpwstr>
  </property>
</Properties>
</file>