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drawings/drawing4.xml" ContentType="application/vnd.openxmlformats-officedocument.drawing+xml"/>
  <Default Extension="png" ContentType="image/png"/>
  <Override PartName="/xl/worksheets/sheet4.xml" ContentType="application/vnd.openxmlformats-officedocument.spreadsheetml.worksheet+xml"/>
  <Default Extension="xml" ContentType="application/xml"/>
  <Override PartName="/xl/drawings/drawing6.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Default Extension="jpeg" ContentType="image/jpeg"/>
  <Override PartName="/xl/worksheets/sheet3.xml" ContentType="application/vnd.openxmlformats-officedocument.spreadsheetml.worksheet+xml"/>
  <Override PartName="/xl/drawings/drawing5.xml" ContentType="application/vnd.openxmlformats-officedocument.drawing+xml"/>
  <Default Extension="rels" ContentType="application/vnd.openxmlformats-package.relationships+xml"/>
  <Override PartName="/xl/worksheets/sheet5.xml" ContentType="application/vnd.openxmlformats-officedocument.spreadsheetml.worksheet+xml"/>
  <Default Extension="emf" ContentType="image/x-emf"/>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ate1904="1" showInkAnnotation="0" codeName="ThisWorkbook" autoCompressPictures="0"/>
  <bookViews>
    <workbookView xWindow="0" yWindow="0" windowWidth="20500" windowHeight="7540" activeTab="5"/>
  </bookViews>
  <sheets>
    <sheet name="ContratAMAP" sheetId="22" r:id="rId1"/>
    <sheet name="Planning" sheetId="21" r:id="rId2"/>
    <sheet name="Légumes" sheetId="13" r:id="rId3"/>
    <sheet name="Pain" sheetId="11" r:id="rId4"/>
    <sheet name="Fromages" sheetId="15" state="hidden" r:id="rId5"/>
    <sheet name="Oeufs Volailles" sheetId="12" r:id="rId6"/>
    <sheet name="Fruits" sheetId="18" r:id="rId7"/>
    <sheet name="Porc" sheetId="19" r:id="rId8"/>
  </sheets>
  <definedNames>
    <definedName name="_xlnm.Print_Area" localSheetId="4">Fromages!$A$1:$N$45</definedName>
    <definedName name="_xlnm.Print_Area" localSheetId="6">Fruits!$A$1:$Q$53</definedName>
    <definedName name="_xlnm.Print_Area" localSheetId="2">Légumes!$A$1:$Q$42</definedName>
    <definedName name="_xlnm.Print_Area" localSheetId="5">'Oeufs Volailles'!$A$1:$Q$49</definedName>
    <definedName name="_xlnm.Print_Area" localSheetId="3">Pain!$A$1:$Q$48</definedName>
    <definedName name="_xlnm.Print_Area" localSheetId="1">Planning!$A$1:$G$39</definedName>
    <definedName name="_xlnm.Print_Area" localSheetId="7">Porc!$A$1:$L$34</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16" i="15"/>
  <c r="M16"/>
  <c r="F17"/>
  <c r="M17"/>
  <c r="F18"/>
  <c r="M18"/>
  <c r="F20"/>
  <c r="F3"/>
  <c r="G3"/>
  <c r="H3"/>
  <c r="I3"/>
  <c r="J3"/>
  <c r="K3"/>
  <c r="L3"/>
  <c r="E8"/>
  <c r="F8"/>
  <c r="H8"/>
  <c r="I8"/>
  <c r="J8"/>
  <c r="G34"/>
  <c r="G35"/>
  <c r="G36"/>
  <c r="G37"/>
  <c r="I39"/>
  <c r="M29"/>
  <c r="M28"/>
  <c r="M27"/>
  <c r="H27"/>
  <c r="M36" i="18"/>
  <c r="G45"/>
  <c r="G44"/>
  <c r="G43"/>
  <c r="G42"/>
  <c r="F27"/>
  <c r="L27"/>
  <c r="F26"/>
  <c r="F25"/>
  <c r="F24"/>
  <c r="I47"/>
  <c r="H36"/>
  <c r="L26"/>
  <c r="L25"/>
  <c r="L24"/>
  <c r="F4"/>
  <c r="G4"/>
  <c r="H4"/>
  <c r="I4"/>
  <c r="J4"/>
  <c r="K4"/>
  <c r="L4"/>
  <c r="M4"/>
  <c r="N4"/>
  <c r="O4"/>
  <c r="P4"/>
  <c r="Q4"/>
  <c r="E13"/>
  <c r="F13"/>
  <c r="G13"/>
  <c r="H13"/>
  <c r="I13"/>
  <c r="J13"/>
  <c r="K13"/>
  <c r="L13"/>
  <c r="M13"/>
  <c r="N13"/>
  <c r="O13"/>
  <c r="P13"/>
  <c r="Q13"/>
  <c r="F29"/>
  <c r="M37"/>
  <c r="M38"/>
  <c r="F3" i="13"/>
  <c r="G3"/>
  <c r="H3"/>
  <c r="I3"/>
  <c r="J3"/>
  <c r="K3"/>
  <c r="L3"/>
  <c r="M3"/>
  <c r="N3"/>
  <c r="O3"/>
  <c r="P3"/>
  <c r="Q3"/>
  <c r="E7"/>
  <c r="F7"/>
  <c r="G7"/>
  <c r="H7"/>
  <c r="I7"/>
  <c r="J7"/>
  <c r="K7"/>
  <c r="L7"/>
  <c r="M7"/>
  <c r="N7"/>
  <c r="O7"/>
  <c r="P7"/>
  <c r="Q7"/>
  <c r="J12"/>
  <c r="F14"/>
  <c r="M14"/>
  <c r="F15"/>
  <c r="M15"/>
  <c r="F16"/>
  <c r="M16"/>
  <c r="H25"/>
  <c r="I36"/>
  <c r="M25"/>
  <c r="M26"/>
  <c r="M27"/>
  <c r="F18"/>
  <c r="M12"/>
  <c r="F28" i="12"/>
  <c r="I9"/>
  <c r="E26"/>
  <c r="H26"/>
  <c r="Q26"/>
  <c r="N26"/>
  <c r="K26"/>
  <c r="P17"/>
  <c r="Q17"/>
  <c r="F17"/>
  <c r="N17"/>
  <c r="M17"/>
  <c r="G17"/>
  <c r="E17"/>
  <c r="G38"/>
  <c r="G39"/>
  <c r="G40"/>
  <c r="G41"/>
  <c r="H32"/>
  <c r="M32"/>
  <c r="M33"/>
  <c r="M34"/>
  <c r="I43"/>
  <c r="O17"/>
  <c r="I17"/>
  <c r="H17"/>
  <c r="J17"/>
  <c r="K17"/>
  <c r="L17"/>
  <c r="L26" i="11"/>
  <c r="E19"/>
  <c r="I10"/>
  <c r="F19"/>
  <c r="O19"/>
  <c r="J12"/>
  <c r="H32"/>
  <c r="G19"/>
  <c r="H19"/>
  <c r="I19"/>
  <c r="J19"/>
  <c r="K19"/>
  <c r="L19"/>
  <c r="M19"/>
  <c r="N19"/>
  <c r="P19"/>
  <c r="F28"/>
  <c r="E3"/>
  <c r="F3"/>
  <c r="G3"/>
  <c r="H3"/>
  <c r="I3"/>
  <c r="J3"/>
  <c r="K3"/>
  <c r="L3"/>
  <c r="M3"/>
  <c r="N3"/>
  <c r="O3"/>
  <c r="P3"/>
  <c r="D6"/>
  <c r="E6"/>
  <c r="F6"/>
  <c r="G6"/>
  <c r="H6"/>
  <c r="I6"/>
  <c r="J6"/>
  <c r="K6"/>
  <c r="L6"/>
  <c r="M6"/>
  <c r="N6"/>
  <c r="O6"/>
  <c r="P6"/>
  <c r="M12"/>
  <c r="G40"/>
  <c r="G39"/>
  <c r="G38"/>
  <c r="G37"/>
  <c r="M33"/>
  <c r="M32"/>
  <c r="M34"/>
  <c r="I42"/>
  <c r="A6" i="21"/>
  <c r="A7"/>
  <c r="A8"/>
  <c r="A9"/>
  <c r="A10"/>
  <c r="A11"/>
  <c r="A12"/>
  <c r="A13"/>
  <c r="A14"/>
  <c r="A15"/>
  <c r="A16"/>
  <c r="A17"/>
  <c r="A18"/>
  <c r="A19"/>
  <c r="A20"/>
  <c r="A21"/>
  <c r="A22"/>
  <c r="A23"/>
  <c r="A24"/>
  <c r="A25"/>
  <c r="A26"/>
  <c r="A27"/>
  <c r="A28"/>
  <c r="A29"/>
  <c r="A30"/>
  <c r="H11" i="19"/>
  <c r="G11"/>
  <c r="I11"/>
  <c r="F14"/>
  <c r="E23"/>
  <c r="L18"/>
  <c r="G18"/>
  <c r="E24"/>
  <c r="E25"/>
  <c r="E26"/>
  <c r="G28"/>
  <c r="L20"/>
  <c r="L19"/>
</calcChain>
</file>

<file path=xl/sharedStrings.xml><?xml version="1.0" encoding="utf-8"?>
<sst xmlns="http://schemas.openxmlformats.org/spreadsheetml/2006/main" count="506" uniqueCount="199">
  <si>
    <r>
      <t>Mettre 1 pour les dates où vous commandez un panier en face de la taille du panier choisi</t>
    </r>
    <r>
      <rPr>
        <b/>
        <sz val="10"/>
        <color indexed="10"/>
        <rFont val="Verdana"/>
        <family val="2"/>
      </rPr>
      <t xml:space="preserve"> - 1 JOKER MAXIMUM</t>
    </r>
  </si>
  <si>
    <t>Pour les fruits supplémentaires, indiquer le nombre de lots souhaités</t>
  </si>
  <si>
    <t>S40</t>
  </si>
  <si>
    <t>S41</t>
  </si>
  <si>
    <t>S42</t>
  </si>
  <si>
    <t>S43</t>
  </si>
  <si>
    <t>S44</t>
  </si>
  <si>
    <t>S45</t>
  </si>
  <si>
    <t>S46</t>
  </si>
  <si>
    <t>S47</t>
  </si>
  <si>
    <t>S48</t>
  </si>
  <si>
    <t>S49</t>
  </si>
  <si>
    <t>S50</t>
  </si>
  <si>
    <t>S51</t>
  </si>
  <si>
    <t>S52</t>
  </si>
  <si>
    <t>Duo
7€ à 12€</t>
  </si>
  <si>
    <t>Famille
10€ à 15€</t>
  </si>
  <si>
    <r>
      <t xml:space="preserve">Supplément Pommes
</t>
    </r>
    <r>
      <rPr>
        <b/>
        <sz val="10"/>
        <rFont val="Verdana"/>
      </rPr>
      <t>Lot de 3 kg à 4 €</t>
    </r>
  </si>
  <si>
    <r>
      <t xml:space="preserve">Supplément Kiwis
</t>
    </r>
    <r>
      <rPr>
        <b/>
        <sz val="10"/>
        <rFont val="Verdana"/>
      </rPr>
      <t>1 kg à 2,5 €</t>
    </r>
  </si>
  <si>
    <t>S1</t>
  </si>
  <si>
    <t>S2</t>
  </si>
  <si>
    <t>S3</t>
  </si>
  <si>
    <t>S4</t>
  </si>
  <si>
    <t>S5</t>
  </si>
  <si>
    <t>S6</t>
  </si>
  <si>
    <t>S7</t>
  </si>
  <si>
    <t>S8</t>
  </si>
  <si>
    <t>S9</t>
  </si>
  <si>
    <t>S10</t>
  </si>
  <si>
    <t>S11</t>
  </si>
  <si>
    <t>S12</t>
  </si>
  <si>
    <t>S13</t>
  </si>
  <si>
    <t>Supplément pommes</t>
  </si>
  <si>
    <t>lots de 3 kg de pommes</t>
  </si>
  <si>
    <t>Supplément kiwis</t>
  </si>
  <si>
    <t>kilos de kiwis</t>
  </si>
  <si>
    <r>
      <t>L</t>
    </r>
    <r>
      <rPr>
        <sz val="10"/>
        <rFont val="Verdana"/>
      </rPr>
      <t>’adhérent</t>
    </r>
  </si>
  <si>
    <t>pour l’AMAP, la référente 
Florence LAMBOLEZ 06 87 88 76 47</t>
  </si>
  <si>
    <t>Florence</t>
  </si>
  <si>
    <t>06 87 88 76 47</t>
  </si>
  <si>
    <t>06 18 08 13 32</t>
  </si>
  <si>
    <t>Catherine</t>
  </si>
  <si>
    <t>Le producteur Mme Ferriz
06 65 48 38 66</t>
  </si>
  <si>
    <t>Prix des œufs :</t>
  </si>
  <si>
    <t>Planning distribution Automne-Hiver 2017</t>
  </si>
  <si>
    <r>
      <rPr>
        <b/>
        <sz val="12"/>
        <rFont val="Verdana"/>
        <family val="2"/>
      </rPr>
      <t xml:space="preserve">Présentation
</t>
    </r>
    <r>
      <rPr>
        <sz val="12"/>
        <rFont val="Verdana"/>
        <family val="2"/>
      </rPr>
      <t xml:space="preserve">
</t>
    </r>
    <r>
      <rPr>
        <b/>
        <sz val="12"/>
        <rFont val="Verdana"/>
        <family val="2"/>
      </rPr>
      <t>Jean Marie FOURNIER</t>
    </r>
    <r>
      <rPr>
        <sz val="12"/>
        <rFont val="Verdana"/>
        <family val="2"/>
      </rPr>
      <t xml:space="preserve"> produit du pain pur levain sous mention </t>
    </r>
    <r>
      <rPr>
        <b/>
        <sz val="12"/>
        <rFont val="Verdana"/>
        <family val="2"/>
      </rPr>
      <t>Nature et Progrès (www.natureetprogres.org)</t>
    </r>
    <r>
      <rPr>
        <sz val="12"/>
        <rFont val="Verdana"/>
        <family val="2"/>
      </rPr>
      <t>. La totalité des ingrédients a été obtenue sans engrais chimiques ni produits de synthèse. Il est basé au 40 chemin de la combe Bernard - 38122 Montseveroux</t>
    </r>
    <r>
      <rPr>
        <b/>
        <sz val="12"/>
        <rFont val="Verdana"/>
        <family val="2"/>
      </rPr>
      <t>. (06 08 81 41 26 - jmlepain@free.fr)</t>
    </r>
    <r>
      <rPr>
        <sz val="12"/>
        <rFont val="Verdana"/>
        <family val="2"/>
      </rPr>
      <t xml:space="preserve">. Il propose pendant la durée du contrat un panier de pain toutes les semaines au tarif précisé dans les tableaux.
</t>
    </r>
    <r>
      <rPr>
        <b/>
        <sz val="12"/>
        <rFont val="Verdana"/>
        <family val="2"/>
      </rPr>
      <t>Choix du panier pain, commandes et règlement</t>
    </r>
    <r>
      <rPr>
        <sz val="12"/>
        <rFont val="Verdana"/>
        <family val="2"/>
      </rPr>
      <t xml:space="preserve">
Le producteur propose deux types de paniers au choix et pouvant être cumulés ; un panier fixe avec la même variété de pain sur la durée du contrat et un panier alterné avec une rotation sur 6 variétés différentes des variétés fixes (sésame, lin tournesol, chanvre, amandes raisin, engrain, T110) revenant toutes les 6 semaines. Le prix est calculé sur la moyenne des produits les composant.
</t>
    </r>
    <r>
      <rPr>
        <b/>
        <sz val="12"/>
        <rFont val="Verdana"/>
        <family val="2"/>
      </rPr>
      <t>Choix du panier pizza, commandes et règlements</t>
    </r>
    <r>
      <rPr>
        <sz val="12"/>
        <rFont val="Verdana"/>
        <family val="2"/>
      </rPr>
      <t xml:space="preserve">
Le producteur propose : 
• Un panier « pizza » contenant une ou plusieurs parts de pizza (à 2.23 € la part) pour chaque semaine « pizza » (une semaine sur quatre en alternance). 
</t>
    </r>
    <r>
      <rPr>
        <b/>
        <sz val="12"/>
        <rFont val="Verdana"/>
        <family val="2"/>
      </rPr>
      <t xml:space="preserve">Comment renseigner votre contrat :
</t>
    </r>
    <r>
      <rPr>
        <sz val="12"/>
        <rFont val="Verdana"/>
        <family val="2"/>
      </rPr>
      <t>Vous avez 2 possibilités :
1. remplir le fichier Excel et l'imprimer ensuite
2. l'imprimer et le renseigner manuellement
Si vous choisissez l'option n°1,
Vous ne devez renseigner que les cases de couleur "rose pâle".
Les cases de couleur bleue se calculent en automatique.</t>
    </r>
  </si>
  <si>
    <t xml:space="preserve"> Blé T80 ou T65</t>
  </si>
  <si>
    <t xml:space="preserve">Nb de semaines de présence (de 20 à 22) :         </t>
  </si>
  <si>
    <t>Pintade</t>
  </si>
  <si>
    <t>Prix unitaire Pintade</t>
  </si>
  <si>
    <t>Pintade :</t>
  </si>
  <si>
    <r>
      <t xml:space="preserve">Je ne prendrai pas mon panier sur 1 date au maximum.
</t>
    </r>
    <r>
      <rPr>
        <sz val="10"/>
        <rFont val="Verdana"/>
      </rPr>
      <t>Vous avez la possibilité, en accord avec le producteur, de demander un report de vos paniers en cas d’indisponiblité plus importante.
Vous pouvez panacher les différentes formules duo et famille.</t>
    </r>
  </si>
  <si>
    <t>pour l’AMAP, la référente Agnès ALBRECHT
06 80 47 98 59</t>
  </si>
  <si>
    <t>Fermé</t>
    <phoneticPr fontId="4" type="noConversion"/>
  </si>
  <si>
    <t>Transfo</t>
  </si>
  <si>
    <t>inclus</t>
  </si>
  <si>
    <t>TOTAL GENERAL</t>
  </si>
  <si>
    <t>Règlement en 1 fois</t>
  </si>
  <si>
    <t>Règlement en 3 fois</t>
  </si>
  <si>
    <t>Chèque n°</t>
  </si>
  <si>
    <t>Banque</t>
  </si>
  <si>
    <t>MIONS</t>
  </si>
  <si>
    <t>le</t>
  </si>
  <si>
    <t>Prix unitaire Lot Découpes Poulet</t>
  </si>
  <si>
    <t>Prix unitaire Lot transformation poulet (Transfo)</t>
  </si>
  <si>
    <t>pz</t>
  </si>
  <si>
    <t>Transfo :</t>
  </si>
  <si>
    <t>Pour l’AMAP, la référente Brigitte VEZANT
 06 75 98 66 25</t>
  </si>
  <si>
    <r>
      <t xml:space="preserve">Je ne prendrai pas d'œufs sur 2 dates au maximum (2 JOKERS) - </t>
    </r>
    <r>
      <rPr>
        <b/>
        <u/>
        <sz val="12"/>
        <color indexed="10"/>
        <rFont val="Verdana"/>
        <family val="2"/>
      </rPr>
      <t>Mettre 1 dans la ou les cases où vous prenez des oeufs</t>
    </r>
    <r>
      <rPr>
        <sz val="12"/>
        <rFont val="Verdana"/>
        <family val="2"/>
      </rPr>
      <t> :</t>
    </r>
  </si>
  <si>
    <t>Je ne prendrai pas mon panier sur 4 dates au maximum.</t>
  </si>
  <si>
    <t>Petit panier
7€</t>
  </si>
  <si>
    <t>Grand panier
12€</t>
  </si>
  <si>
    <t>Petit panier</t>
  </si>
  <si>
    <t>paniers fromages variés à</t>
  </si>
  <si>
    <t>Grand panier</t>
  </si>
  <si>
    <t>Amande-Raisin</t>
  </si>
  <si>
    <t>PSG (riz, sarrasin)</t>
  </si>
  <si>
    <t>pour l’AMAP, la référente Magali ANGHELONE
06 85 98 78 13</t>
  </si>
  <si>
    <t>Email</t>
  </si>
  <si>
    <t>Semi complet</t>
  </si>
  <si>
    <t>500 g</t>
  </si>
  <si>
    <t>1 kg</t>
  </si>
  <si>
    <t>Qté/sem</t>
  </si>
  <si>
    <t>Total</t>
  </si>
  <si>
    <t>Panier pain alterné</t>
  </si>
  <si>
    <t>Parts de pizza seules</t>
  </si>
  <si>
    <t>Prix unitaire</t>
  </si>
  <si>
    <t>2 kg</t>
  </si>
  <si>
    <t>Réglé en</t>
  </si>
  <si>
    <t>fois</t>
  </si>
  <si>
    <t>Signatures</t>
  </si>
  <si>
    <t>Montant</t>
  </si>
  <si>
    <t>au</t>
  </si>
  <si>
    <t>le producteur Jean Marie FOURNIER
06 08 81 41 26</t>
  </si>
  <si>
    <t>Adresse</t>
  </si>
  <si>
    <t>En 3 fois (chèques prélevés bimestriellement sur la durée du contrat)</t>
  </si>
  <si>
    <r>
      <rPr>
        <b/>
        <sz val="11"/>
        <rFont val="Verdana"/>
        <family val="2"/>
      </rPr>
      <t xml:space="preserve">Caissette de 2,5 kg </t>
    </r>
    <r>
      <rPr>
        <sz val="11"/>
        <rFont val="Verdana"/>
        <family val="2"/>
      </rPr>
      <t>contenant environ :
– 1kg de saucisses fraîches ou chipolatas
– 0,750 kg de côtes de porc
– 0,400 kg d'escalope de jambon
– 0,350 kg de tranches de poitrine</t>
    </r>
  </si>
  <si>
    <r>
      <rPr>
        <b/>
        <sz val="11"/>
        <rFont val="Verdana"/>
        <family val="2"/>
      </rPr>
      <t>Caissette de 4 kg</t>
    </r>
    <r>
      <rPr>
        <sz val="11"/>
        <rFont val="Verdana"/>
        <family val="2"/>
      </rPr>
      <t xml:space="preserve"> contenant environ :
– 1,2kg de saucisses fraîches ou chipolatas
– 0,800 kg de rôti de porc
– 0,750 kg de côtes de porc
– 0,250 kg de saucisson à cuire
– 0,250 kg de tranches de poitrine
– 0,400 kg de jambonnette
– 0,350 kg de terrine de foie</t>
    </r>
  </si>
  <si>
    <t>18h15 - 19h00</t>
  </si>
  <si>
    <t>Légumes</t>
  </si>
  <si>
    <t>Pain</t>
  </si>
  <si>
    <t>Œufs / Volailles</t>
  </si>
  <si>
    <t>Fromages</t>
  </si>
  <si>
    <t>lagrainebiolande@gmail.com</t>
  </si>
  <si>
    <t>Agnès</t>
  </si>
  <si>
    <t>Yves</t>
  </si>
  <si>
    <t>Brigitte</t>
  </si>
  <si>
    <t>Marie</t>
  </si>
  <si>
    <t>Magali</t>
  </si>
  <si>
    <t>Jean-Marie</t>
  </si>
  <si>
    <t>Christiane</t>
  </si>
  <si>
    <t>Viande de Porc</t>
  </si>
  <si>
    <t>Fruits</t>
  </si>
  <si>
    <t>Référents</t>
  </si>
  <si>
    <t>Producteurs</t>
  </si>
  <si>
    <t>Alexandre</t>
  </si>
  <si>
    <t>Jean-Claude</t>
  </si>
  <si>
    <t>06 64 72 21 36</t>
  </si>
  <si>
    <t>06 73 17 31 34</t>
  </si>
  <si>
    <r>
      <t xml:space="preserve">Je ne prendrai pas mon panier sur 2 dates au maximum.
</t>
    </r>
    <r>
      <rPr>
        <sz val="10"/>
        <rFont val="Verdana"/>
      </rPr>
      <t>Vous avez la possibilité, en accord avec le producteur, de demander un report de vos paniers en cas d’indisponiblité plus importante.
Vous pouvez panacher les différentes formules solo, couple et famille.</t>
    </r>
  </si>
  <si>
    <t>VOLAILLES</t>
  </si>
  <si>
    <r>
      <t>Mettre 1 pour les dates où vous commandez un panier en face de la taille du panier choisi</t>
    </r>
    <r>
      <rPr>
        <b/>
        <sz val="10"/>
        <color indexed="10"/>
        <rFont val="Verdana"/>
        <family val="2"/>
      </rPr>
      <t xml:space="preserve"> - 2 JOKERS MAXIMUM</t>
    </r>
  </si>
  <si>
    <r>
      <t xml:space="preserve">3 fois - 1er prélèvement après la 1ère livraison, </t>
    </r>
    <r>
      <rPr>
        <b/>
        <sz val="10"/>
        <color indexed="10"/>
        <rFont val="Verdana"/>
        <family val="2"/>
      </rPr>
      <t>choisir le mode de prélèvement en cochant une des cases ci-dessous</t>
    </r>
  </si>
  <si>
    <r>
      <t>L</t>
    </r>
    <r>
      <rPr>
        <sz val="10"/>
        <rFont val="Verdana"/>
      </rPr>
      <t>’adhérent</t>
    </r>
  </si>
  <si>
    <t>Nb d'œufs pris par distribution (6,12, 18…) :</t>
  </si>
  <si>
    <t>Formule solo</t>
  </si>
  <si>
    <t>paniers légumes variés à</t>
  </si>
  <si>
    <t>soit un total de :</t>
  </si>
  <si>
    <t>Formule couple</t>
  </si>
  <si>
    <t>Formule famille</t>
  </si>
  <si>
    <t>Les chèques sont libellés à l’ordre de « EARL Gontel ». Tous les règlements sont joints au présent contrat.</t>
  </si>
  <si>
    <t>Fermé</t>
  </si>
  <si>
    <r>
      <t xml:space="preserve">En 1 fois (chèque prélevé à la signature du contrat) </t>
    </r>
    <r>
      <rPr>
        <b/>
        <u/>
        <sz val="12"/>
        <rFont val="Verdana"/>
        <family val="2"/>
      </rPr>
      <t>ou</t>
    </r>
  </si>
  <si>
    <r>
      <t xml:space="preserve">Les </t>
    </r>
    <r>
      <rPr>
        <b/>
        <sz val="12"/>
        <color indexed="8"/>
        <rFont val="Verdana"/>
        <family val="2"/>
      </rPr>
      <t>chèques</t>
    </r>
    <r>
      <rPr>
        <sz val="12"/>
        <color indexed="8"/>
        <rFont val="Verdana"/>
        <family val="2"/>
      </rPr>
      <t xml:space="preserve"> sont libellés à l</t>
    </r>
    <r>
      <rPr>
        <b/>
        <sz val="12"/>
        <color indexed="8"/>
        <rFont val="Verdana"/>
        <family val="2"/>
      </rPr>
      <t xml:space="preserve">’ordre de J’M Le Pain.
</t>
    </r>
    <r>
      <rPr>
        <sz val="12"/>
        <color indexed="8"/>
        <rFont val="Verdana"/>
        <family val="2"/>
      </rPr>
      <t>Les règlements sont joints au présent contrat.</t>
    </r>
  </si>
  <si>
    <r>
      <t>L</t>
    </r>
    <r>
      <rPr>
        <sz val="12"/>
        <rFont val="Verdana"/>
        <family val="2"/>
      </rPr>
      <t>’adhérent</t>
    </r>
  </si>
  <si>
    <t>Chaque produit est indépendant; aucune obligation de quantité !! Renseigner des chiffres</t>
  </si>
  <si>
    <t>Mensuel</t>
  </si>
  <si>
    <t>1 fois - Prélèvement après la 1ère livraison</t>
  </si>
  <si>
    <t>L’adhérent (NOM, Prénom)</t>
  </si>
  <si>
    <t>Téléphone / Portable</t>
  </si>
  <si>
    <t>ŒUFS</t>
  </si>
  <si>
    <r>
      <t xml:space="preserve">3 fois - 1er prélèvement après la 1ère livraison, </t>
    </r>
    <r>
      <rPr>
        <b/>
        <sz val="12"/>
        <color indexed="10"/>
        <rFont val="Verdana"/>
        <family val="2"/>
      </rPr>
      <t>choisir le mode de prélèvement en cochant une des cases ci-dessous</t>
    </r>
  </si>
  <si>
    <t>Bimestriel</t>
  </si>
  <si>
    <t>Faisselles (par 4)</t>
  </si>
  <si>
    <t>Faisselles
4,90 € les 4</t>
  </si>
  <si>
    <t>lot de 4 faisselles</t>
  </si>
  <si>
    <t>Les chèques sont libellés à l’ordre de Yves FRANCOIS. Tous les règlements sont joints au présent contrat</t>
  </si>
  <si>
    <t>le producteur Yves François
06 64 17 45 13</t>
  </si>
  <si>
    <r>
      <t>Mettre 1 pour les dates où vous commandez un panier en face de la taille du panier choisi ou le nombre de lots de faisselles</t>
    </r>
    <r>
      <rPr>
        <b/>
        <sz val="12"/>
        <color indexed="10"/>
        <rFont val="Verdana"/>
        <family val="2"/>
      </rPr>
      <t xml:space="preserve"> - 4 JOKERS MAXIMUM</t>
    </r>
    <phoneticPr fontId="4" type="noConversion"/>
  </si>
  <si>
    <t>Montant prévu</t>
  </si>
  <si>
    <t>Panier Duo</t>
  </si>
  <si>
    <t>Panier Famille</t>
  </si>
  <si>
    <t>Les chèques sont libellés à l’ordre de «GAEC EPISSE ». Tous les règlements sont joints au présent contrat.</t>
  </si>
  <si>
    <t>le producteur JC et J EPISSE
06 64 72 21 36</t>
  </si>
  <si>
    <r>
      <rPr>
        <b/>
        <sz val="12"/>
        <rFont val="Verdana"/>
        <family val="2"/>
      </rPr>
      <t xml:space="preserve">Présentation
</t>
    </r>
    <r>
      <rPr>
        <sz val="12"/>
        <rFont val="Verdana"/>
        <family val="2"/>
      </rPr>
      <t xml:space="preserve">
Marie FERRIZ produit des oeufs, des poulets et des pintades respectant le cahier des charges de l’Agriculture Biologique (AB) Leur n° d’éleveur est 69 270 029. L’exploitation dénommée La Basse-Cour Bio 41 ch de Chaponnay à Chaponnay (tél : 06 65 48 38 66 – labassecourbio@bbox.fr).
</t>
    </r>
    <r>
      <rPr>
        <b/>
        <sz val="12"/>
        <rFont val="Verdana"/>
        <family val="2"/>
      </rPr>
      <t>OEUFS</t>
    </r>
    <r>
      <rPr>
        <sz val="12"/>
        <rFont val="Verdana"/>
        <family val="2"/>
      </rPr>
      <t xml:space="preserve">
Prix des oeufs : 6 oeufs (2€) ,12 oeufs (3.80€) ,18 oeufs (5.70€), ou 24 oeufs (7.60€) etc.…1€90 les 6
supplémentaires
</t>
    </r>
    <r>
      <rPr>
        <b/>
        <sz val="12"/>
        <rFont val="Verdana"/>
        <family val="2"/>
      </rPr>
      <t>POULETS</t>
    </r>
    <r>
      <rPr>
        <sz val="12"/>
        <rFont val="Verdana"/>
        <family val="2"/>
      </rPr>
      <t xml:space="preserve">
Le contrat se base sur un poids moyen de 2kg à 9,90 € le kg soit 19,80€ pièce, en cas d’écart positif entre montant réglé et
livré, le producteur s’engage à donner en compensation des produits de son exploitation et en cas d’écart négatif
l’adhérent s’engage à régler la différence.
</t>
    </r>
    <r>
      <rPr>
        <b/>
        <sz val="12"/>
        <rFont val="Verdana"/>
        <family val="2"/>
      </rPr>
      <t>COLIS DECOUPE POULET</t>
    </r>
    <r>
      <rPr>
        <sz val="12"/>
        <rFont val="Verdana"/>
        <family val="2"/>
      </rPr>
      <t xml:space="preserve">
Sous vide DLC environ 15 jours
Prix colis : 20€
Comprend : 1 paquet de 2 cuisses, 1 paquet de 2 blancs et 1 paquet de 2 ailes
</t>
    </r>
    <r>
      <rPr>
        <b/>
        <sz val="12"/>
        <rFont val="Verdana"/>
        <family val="2"/>
      </rPr>
      <t>COLIS TRANSFORMATION POULET</t>
    </r>
    <r>
      <rPr>
        <sz val="12"/>
        <rFont val="Verdana"/>
        <family val="2"/>
      </rPr>
      <t xml:space="preserve"> (100% volaille et bio)
DLC environ 10 jours
Prix colis : 20€
Comprend : un kilo de viande de volaille transformé variant suivant fabrication entre 2 OU 3 produits différents pouvant être saucisson à cuire, saucisses, merguez, chair à farcir, terrine, roti etc…
</t>
    </r>
    <r>
      <rPr>
        <b/>
        <sz val="12"/>
        <rFont val="Verdana"/>
        <family val="2"/>
      </rPr>
      <t>PINTADES</t>
    </r>
    <r>
      <rPr>
        <sz val="12"/>
        <rFont val="Verdana"/>
        <family val="2"/>
      </rPr>
      <t xml:space="preserve">
Même principe que poulet mais poids moyen 1.5kg et prix du kilo 11,90€ soit 17€85 la pièce.
Uniquement en livraison sur novembre et décembre.
Notez la quantité désirée en dessous des dates !
</t>
    </r>
    <r>
      <rPr>
        <b/>
        <sz val="12"/>
        <rFont val="Verdana"/>
        <family val="2"/>
      </rPr>
      <t>Comment renseigner votre contrat :</t>
    </r>
    <r>
      <rPr>
        <sz val="12"/>
        <rFont val="Verdana"/>
        <family val="2"/>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t>
    </r>
  </si>
  <si>
    <t>Engrain</t>
  </si>
  <si>
    <t>le producteur EARL GONTEL
06 61 49 80 14</t>
  </si>
  <si>
    <t>Découpes</t>
  </si>
  <si>
    <t>Découpes :</t>
  </si>
  <si>
    <t>Prix unitaire Poulet</t>
  </si>
  <si>
    <t>Poulet</t>
  </si>
  <si>
    <t>Œufs :</t>
  </si>
  <si>
    <t>Poulet :</t>
  </si>
  <si>
    <t>Fait à</t>
  </si>
  <si>
    <t>(petit épeautre)</t>
  </si>
  <si>
    <t>Sésame</t>
  </si>
  <si>
    <t>Récapitulatif de ma commande pour la période du</t>
  </si>
  <si>
    <r>
      <rPr>
        <b/>
        <sz val="12"/>
        <rFont val="Verdana"/>
        <family val="2"/>
      </rPr>
      <t xml:space="preserve">Présentation
</t>
    </r>
    <r>
      <rPr>
        <sz val="12"/>
        <rFont val="Verdana"/>
        <family val="2"/>
      </rPr>
      <t xml:space="preserve">
Basée à Tupins et Semons, l’exploitation de Yves François produit des fromages de chèvres, biologiques depuis 2014.
Yves propose 2 tailles de paniers de fromages variés et des faisselles aux prix de
</t>
    </r>
    <r>
      <rPr>
        <b/>
        <sz val="12"/>
        <rFont val="Verdana"/>
        <family val="2"/>
      </rPr>
      <t xml:space="preserve">- 7€ (petit panier)
- 12€ (grand panier)
- 4€90 les 4 faisselles
</t>
    </r>
    <r>
      <rPr>
        <sz val="12"/>
        <rFont val="Verdana"/>
        <family val="2"/>
      </rPr>
      <t xml:space="preserve">Les paniers sont composés, par le producteur, de fromages variés dont les tarifs 2015 sont les suivants : Rigotte de Semons 1.10€, tomette 2.20€, crottin 2€, tome 26€/kg, brique 4€50, faisselle 1€.
</t>
    </r>
    <r>
      <rPr>
        <b/>
        <sz val="12"/>
        <rFont val="Verdana"/>
        <family val="2"/>
      </rPr>
      <t xml:space="preserve">Yves François
</t>
    </r>
    <r>
      <rPr>
        <sz val="12"/>
        <rFont val="Verdana"/>
        <family val="2"/>
      </rPr>
      <t xml:space="preserve">69420 Tupins et Semons
06 64 17 45 13
francois_yves@orange.fr
</t>
    </r>
    <r>
      <rPr>
        <b/>
        <sz val="12"/>
        <rFont val="Verdana"/>
        <family val="2"/>
      </rPr>
      <t>Comment renseigner votre contrat :</t>
    </r>
    <r>
      <rPr>
        <sz val="12"/>
        <rFont val="Verdana"/>
        <family val="2"/>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t>
    </r>
  </si>
  <si>
    <t>Saucisse sèche</t>
  </si>
  <si>
    <t>26 €/kg</t>
  </si>
  <si>
    <t>Jambon (4 tranches)</t>
  </si>
  <si>
    <t>22,5 €/kg</t>
  </si>
  <si>
    <t>TOTAL par date</t>
  </si>
  <si>
    <t>Chaque produit est indépendant, aucune obligation de quantité !! Renseigner des quantités</t>
  </si>
  <si>
    <t xml:space="preserve">Il n'y a pas d'engagement minimal </t>
  </si>
  <si>
    <t>Article</t>
  </si>
  <si>
    <t>Prix au kg</t>
  </si>
  <si>
    <t>12 €/kg</t>
  </si>
  <si>
    <t>12€/kg</t>
  </si>
  <si>
    <t>Produits à la carte (les poids pouvant varier, une régularisation pourra être faite à la livraison)</t>
  </si>
  <si>
    <t>Saucisson</t>
  </si>
  <si>
    <t>24 €/kg</t>
  </si>
  <si>
    <r>
      <rPr>
        <b/>
        <sz val="12"/>
        <rFont val="Verdana"/>
        <family val="2"/>
      </rPr>
      <t xml:space="preserve">Présentation
Le GAEC de Perusel est un élevage de porcs.
</t>
    </r>
    <r>
      <rPr>
        <sz val="12"/>
        <rFont val="Verdana"/>
        <family val="2"/>
      </rPr>
      <t xml:space="preserve">
Les porcs y sont élevés en plein air nourris en aliments bio en partie produits sur la ferme. 
Alexandre Teyssier, boucher de formation, s'est installé éleveur de porcs en 2012. Il a choisi de produire artisanalement de la viande de qualité, à partir d'un élevage de porcs respectueux du bien-être animal et de l'environnement.
3 types de paniers sont proposés :
</t>
    </r>
    <r>
      <rPr>
        <b/>
        <sz val="12"/>
        <rFont val="Verdana"/>
        <family val="2"/>
      </rPr>
      <t>1. Des caissettes contenant différents produits transformés</t>
    </r>
    <r>
      <rPr>
        <sz val="12"/>
        <rFont val="Verdana"/>
        <family val="2"/>
      </rPr>
      <t xml:space="preserve"> :
- caissette de 2,5 kg de produits divers à 30 €
- caissette de 4 kg de produits divers à 48 €
</t>
    </r>
    <r>
      <rPr>
        <b/>
        <sz val="12"/>
        <rFont val="Verdana"/>
        <family val="2"/>
      </rPr>
      <t>2. Des produits à la carte</t>
    </r>
    <r>
      <rPr>
        <sz val="12"/>
        <rFont val="Verdana"/>
        <family val="2"/>
      </rPr>
      <t xml:space="preserve"> (saucissons, saucisses sèches, jambon)
</t>
    </r>
    <r>
      <rPr>
        <b/>
        <sz val="12"/>
        <rFont val="Verdana"/>
        <family val="2"/>
      </rPr>
      <t>3.</t>
    </r>
    <r>
      <rPr>
        <sz val="12"/>
        <rFont val="Verdana"/>
        <family val="2"/>
      </rPr>
      <t xml:space="preserve"> </t>
    </r>
    <r>
      <rPr>
        <b/>
        <sz val="12"/>
        <rFont val="Verdana"/>
        <family val="2"/>
      </rPr>
      <t>Uniquement en été</t>
    </r>
    <r>
      <rPr>
        <sz val="12"/>
        <rFont val="Verdana"/>
        <family val="2"/>
      </rPr>
      <t xml:space="preserve"> : </t>
    </r>
    <r>
      <rPr>
        <b/>
        <sz val="12"/>
        <rFont val="Verdana"/>
        <family val="2"/>
      </rPr>
      <t>des colis de chipolatas ou merguez</t>
    </r>
    <r>
      <rPr>
        <sz val="12"/>
        <rFont val="Verdana"/>
        <family val="2"/>
      </rPr>
      <t xml:space="preserve"> (24 € le colis de 1 kg)
Les produits seront livrés dans des sacs congélation. Il y aura 3 distributions sur le semestre.
</t>
    </r>
    <r>
      <rPr>
        <b/>
        <sz val="12"/>
        <rFont val="Verdana"/>
        <family val="2"/>
      </rPr>
      <t>Alexandre Teyssier</t>
    </r>
    <r>
      <rPr>
        <sz val="12"/>
        <rFont val="Verdana"/>
        <family val="2"/>
      </rPr>
      <t xml:space="preserve">
Lieu dit Pérusel
42660 ST GENEST MALIFAUX
06 73 17 31 34 / 06 89 61 94 21
alexandre.teyssier@orange.fr
</t>
    </r>
    <r>
      <rPr>
        <b/>
        <sz val="12"/>
        <rFont val="Verdana"/>
        <family val="2"/>
      </rPr>
      <t>Comment renseigner votre contrat :</t>
    </r>
    <r>
      <rPr>
        <sz val="12"/>
        <rFont val="Verdana"/>
        <family val="2"/>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t>
    </r>
  </si>
  <si>
    <t>paniers fruits variés</t>
  </si>
  <si>
    <r>
      <t>Les chèques sont libellés à l’ordre de "</t>
    </r>
    <r>
      <rPr>
        <b/>
        <sz val="12"/>
        <color indexed="8"/>
        <rFont val="Verdana"/>
        <family val="2"/>
      </rPr>
      <t>La Basse Cour Bio</t>
    </r>
    <r>
      <rPr>
        <sz val="12"/>
        <color indexed="8"/>
        <rFont val="Verdana"/>
        <family val="2"/>
      </rPr>
      <t>". 
Les règlements sont joints au présent contrat.</t>
    </r>
  </si>
  <si>
    <t>Nb semaines «pizza» (1 à 3)</t>
  </si>
  <si>
    <r>
      <rPr>
        <b/>
        <u/>
        <sz val="12"/>
        <color indexed="10"/>
        <rFont val="Verdana"/>
        <family val="2"/>
      </rPr>
      <t>Mettre un 1 dans la ou les cases où vous prenez du pain</t>
    </r>
    <r>
      <rPr>
        <b/>
        <sz val="12"/>
        <rFont val="Verdana"/>
        <family val="2"/>
      </rPr>
      <t> </t>
    </r>
    <r>
      <rPr>
        <sz val="12"/>
        <rFont val="Verdana"/>
        <family val="2"/>
      </rPr>
      <t xml:space="preserve"> (dates avec « pz » = semaine « pizza ») :</t>
    </r>
  </si>
  <si>
    <t>Je ne prendrai pas mon panier sur 2 dates au maximum (2 JOKERS)</t>
  </si>
  <si>
    <t>réglé en</t>
  </si>
  <si>
    <t>Règlement en 1 fois (chèque prélevé à la signature du contrat)</t>
  </si>
  <si>
    <t>Règlement en 3 fois (chèques prélevés bimestriellement)</t>
  </si>
  <si>
    <t>Les chèques sont libellés à l’ordre de «GAEC DE PERUSEL ». Tous les règlements sont joints au présent contrat.</t>
  </si>
  <si>
    <t>Le producteur M. Alexandre Teyssier
06 65 48 38 66</t>
  </si>
  <si>
    <r>
      <rPr>
        <b/>
        <sz val="10"/>
        <rFont val="Verdana"/>
      </rPr>
      <t xml:space="preserve">Présentation
</t>
    </r>
    <r>
      <rPr>
        <sz val="10"/>
        <rFont val="Verdana"/>
      </rPr>
      <t xml:space="preserve">
Basée à Ampuis, l’exploitation maraîchère produit des légumes biologiques depuis 1969.
D’origine familiale, elle a été transmise à </t>
    </r>
    <r>
      <rPr>
        <b/>
        <sz val="10"/>
        <rFont val="Verdana"/>
      </rPr>
      <t>Christiane et Guillaume Gontel</t>
    </r>
    <r>
      <rPr>
        <sz val="10"/>
        <rFont val="Verdana"/>
      </rPr>
      <t xml:space="preserve"> et est devenue </t>
    </r>
    <r>
      <rPr>
        <b/>
        <sz val="10"/>
        <rFont val="Verdana"/>
      </rPr>
      <t>L’EARL Gontel</t>
    </r>
    <r>
      <rPr>
        <sz val="10"/>
        <rFont val="Verdana"/>
      </rPr>
      <t xml:space="preserve">.
De taille importante, elle compte désormais 8 salariés et bénéficie du label Agriculture Biologique sous la certification
ECOCERT.
Christiane et Guillaume proposent plusieurs tailles de paniers de légumes variés aux prix de
</t>
    </r>
    <r>
      <rPr>
        <b/>
        <sz val="10"/>
        <rFont val="Verdana"/>
      </rPr>
      <t>- 9,20 € (Formule Solo)
- 13,20 € (Formule Couple)
- 20,20 € (Formule Famille)</t>
    </r>
    <r>
      <rPr>
        <sz val="10"/>
        <rFont val="Verdana"/>
      </rPr>
      <t xml:space="preserve">
</t>
    </r>
    <r>
      <rPr>
        <b/>
        <sz val="10"/>
        <rFont val="Verdana"/>
      </rPr>
      <t xml:space="preserve">EARL GONTEL
</t>
    </r>
    <r>
      <rPr>
        <sz val="10"/>
        <rFont val="Verdana"/>
      </rPr>
      <t>4, rue des maraîchers
69420 Ampuis</t>
    </r>
    <r>
      <rPr>
        <b/>
        <sz val="10"/>
        <rFont val="Verdana"/>
      </rPr>
      <t xml:space="preserve">
</t>
    </r>
    <r>
      <rPr>
        <sz val="10"/>
        <rFont val="Verdana"/>
      </rPr>
      <t>06 61 49 80 14</t>
    </r>
    <r>
      <rPr>
        <b/>
        <sz val="10"/>
        <rFont val="Verdana"/>
      </rPr>
      <t xml:space="preserve">
</t>
    </r>
    <r>
      <rPr>
        <sz val="10"/>
        <rFont val="Verdana"/>
      </rPr>
      <t xml:space="preserve">gontel.christiane@gmail.com
</t>
    </r>
    <r>
      <rPr>
        <b/>
        <sz val="10"/>
        <rFont val="Verdana"/>
      </rPr>
      <t>Comment renseigner votre contrat :</t>
    </r>
    <r>
      <rPr>
        <sz val="10"/>
        <rFont val="Verdana"/>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t>
    </r>
  </si>
  <si>
    <t>Solo
9,2€</t>
  </si>
  <si>
    <t>Couple
13,2€</t>
  </si>
  <si>
    <t>Famille
20,2€</t>
  </si>
  <si>
    <t>Nb de semaines de présence (de 9 à 11) :</t>
  </si>
  <si>
    <r>
      <rPr>
        <b/>
        <sz val="10"/>
        <rFont val="Verdana"/>
      </rPr>
      <t xml:space="preserve">Présentation
</t>
    </r>
    <r>
      <rPr>
        <sz val="10"/>
        <rFont val="Verdana"/>
      </rPr>
      <t xml:space="preserve">
Basés à Auberives sur Varèze (38), Jean-Claude et Julien EPISSE sont producteurs de fruits frais et de saison issus de l'agriculture conventionnelle avec des efforts portés sur la réduction de l'utilisation de produits phytosanitaires (variétés rustiques, lâchers d'auxiliaires, confusion sexuelle...).
Les fruits proposés seront cueillis le jour même de la distribution chaque fois que cela sera possible.
Jean-Claude et Julien EPISSE proposent 2 types de paniers :
</t>
    </r>
    <r>
      <rPr>
        <b/>
        <sz val="10"/>
        <rFont val="Verdana"/>
      </rPr>
      <t>- Panier Duo : 7€ à 10€ selon la période
- Panier Famille : 10€ à 13€ selon la période</t>
    </r>
    <r>
      <rPr>
        <sz val="10"/>
        <rFont val="Verdana"/>
      </rPr>
      <t xml:space="preserve">
En fonction des périodes, les paniers sont composés de fraises, pêches, abricots, cerises, nectarines, prunes, pommes, kiwis, raisins. En période hivernale, les fruits sont complétés par des jus (pomme, pêche, abricot, cerise), compotes (pomme, pêche) ou bocaux (cerise, pêche).
</t>
    </r>
    <r>
      <rPr>
        <b/>
        <sz val="10"/>
        <rFont val="Verdana"/>
      </rPr>
      <t xml:space="preserve">Jean-Claude et Julien EPISSE
</t>
    </r>
    <r>
      <rPr>
        <sz val="10"/>
        <rFont val="Verdana"/>
      </rPr>
      <t>52 route des Essarts
38550 AUBERIVES SUR VAREZE</t>
    </r>
    <r>
      <rPr>
        <b/>
        <sz val="10"/>
        <rFont val="Verdana"/>
      </rPr>
      <t xml:space="preserve">
</t>
    </r>
    <r>
      <rPr>
        <sz val="10"/>
        <rFont val="Verdana"/>
      </rPr>
      <t>06 64 72 21 36</t>
    </r>
    <r>
      <rPr>
        <b/>
        <sz val="10"/>
        <rFont val="Verdana"/>
      </rPr>
      <t xml:space="preserve">
</t>
    </r>
    <r>
      <rPr>
        <u/>
        <sz val="10"/>
        <rFont val="Verdana"/>
        <family val="2"/>
      </rPr>
      <t>jc.episse@free.fr</t>
    </r>
    <r>
      <rPr>
        <sz val="10"/>
        <rFont val="Verdana"/>
      </rPr>
      <t xml:space="preserve">
</t>
    </r>
    <r>
      <rPr>
        <b/>
        <sz val="10"/>
        <rFont val="Verdana"/>
      </rPr>
      <t>Comment renseigner votre contrat :</t>
    </r>
    <r>
      <rPr>
        <sz val="10"/>
        <rFont val="Verdana"/>
      </rPr>
      <t xml:space="preserve">
Vous avez 2 possibilités :
1. remplir le fichier Excel et l'imprimer ensuite
2. l'imprimer et le renseigner manuellement
Si vous choisissez l'option n°1,
Vous ne devez renseigner que les cases de couleur "rose pâle".
Les cases de couleur bleue se calculent en automatique.</t>
    </r>
  </si>
</sst>
</file>

<file path=xl/styles.xml><?xml version="1.0" encoding="utf-8"?>
<styleSheet xmlns="http://schemas.openxmlformats.org/spreadsheetml/2006/main">
  <numFmts count="12">
    <numFmt numFmtId="164" formatCode="_-* #,##0.00\ &quot;€&quot;_-;\-* #,##0.00\ &quot;€&quot;_-;_-* &quot;-&quot;??\ &quot;€&quot;_-;_-@_-"/>
    <numFmt numFmtId="165" formatCode="_ * #,##0.00_ \ [$€-1]_ ;_ * \-#,##0.00\ \ [$€-1]_ ;_ * &quot;-&quot;??_ \ [$€-1]_ ;_ @_ "/>
    <numFmt numFmtId="166" formatCode="0#&quot; &quot;##&quot; &quot;##&quot; &quot;##&quot; &quot;##"/>
    <numFmt numFmtId="167" formatCode="#,##0.00\ &quot;€&quot;"/>
    <numFmt numFmtId="168" formatCode="#,##0\ &quot;€&quot;"/>
    <numFmt numFmtId="169" formatCode="#,##0.00\ [$€-1];\-#,##0.00\ [$€-1]"/>
    <numFmt numFmtId="170" formatCode="_-* #,##0.00\ [$€-1]_-;\-* #,##0.00\ [$€-1]_-;_-* &quot;-&quot;??\ [$€-1]_-;_-@_-"/>
    <numFmt numFmtId="171" formatCode="#,##0.00&quot;€&quot;"/>
    <numFmt numFmtId="172" formatCode="_-* #,##0\ &quot;€&quot;_-;\-* #,##0\ &quot;€&quot;_-;_-* &quot;-&quot;??\ &quot;€&quot;_-;_-@_-"/>
    <numFmt numFmtId="173" formatCode="_ * #,##0_ \ [$€-1]_ ;_ * \-#,##0\ \ [$€-1]_ ;_ * &quot;-&quot;??_ \ [$€-1]_ ;_ @_ "/>
    <numFmt numFmtId="174" formatCode="[$-40C]d\ mmmm\ yyyy;@"/>
    <numFmt numFmtId="175" formatCode="[$-F800]dddd\,\ mmmm\ dd\,\ yyyy"/>
  </numFmts>
  <fonts count="46">
    <font>
      <sz val="10"/>
      <name val="Verdana"/>
    </font>
    <font>
      <b/>
      <sz val="10"/>
      <name val="Verdana"/>
    </font>
    <font>
      <sz val="10"/>
      <name val="Verdana"/>
    </font>
    <font>
      <b/>
      <sz val="10"/>
      <name val="Verdana"/>
    </font>
    <font>
      <sz val="8"/>
      <name val="Verdana"/>
    </font>
    <font>
      <sz val="12"/>
      <name val="Verdana"/>
      <family val="2"/>
    </font>
    <font>
      <b/>
      <i/>
      <sz val="12"/>
      <name val="Verdana"/>
      <family val="2"/>
    </font>
    <font>
      <sz val="10"/>
      <name val="Verdana"/>
    </font>
    <font>
      <b/>
      <sz val="10"/>
      <name val="Verdana"/>
    </font>
    <font>
      <b/>
      <i/>
      <sz val="10"/>
      <name val="Verdana"/>
    </font>
    <font>
      <sz val="10"/>
      <color indexed="10"/>
      <name val="Verdana"/>
      <family val="2"/>
    </font>
    <font>
      <b/>
      <u/>
      <sz val="10"/>
      <color indexed="10"/>
      <name val="Verdana"/>
      <family val="2"/>
    </font>
    <font>
      <b/>
      <sz val="10"/>
      <color indexed="10"/>
      <name val="Verdana"/>
      <family val="2"/>
    </font>
    <font>
      <b/>
      <sz val="10"/>
      <color indexed="8"/>
      <name val="Verdana"/>
      <family val="2"/>
    </font>
    <font>
      <b/>
      <i/>
      <sz val="10"/>
      <color indexed="8"/>
      <name val="Verdana"/>
      <family val="2"/>
    </font>
    <font>
      <sz val="10"/>
      <color indexed="8"/>
      <name val="Verdana"/>
      <family val="2"/>
    </font>
    <font>
      <b/>
      <sz val="12"/>
      <name val="Verdana"/>
      <family val="2"/>
    </font>
    <font>
      <b/>
      <u/>
      <sz val="12"/>
      <color indexed="10"/>
      <name val="Verdana"/>
      <family val="2"/>
    </font>
    <font>
      <b/>
      <sz val="12"/>
      <color indexed="8"/>
      <name val="Verdana"/>
      <family val="2"/>
    </font>
    <font>
      <b/>
      <i/>
      <sz val="12"/>
      <color indexed="8"/>
      <name val="Verdana"/>
      <family val="2"/>
    </font>
    <font>
      <b/>
      <u/>
      <sz val="12"/>
      <name val="Verdana"/>
      <family val="2"/>
    </font>
    <font>
      <i/>
      <sz val="12"/>
      <color indexed="8"/>
      <name val="Verdana"/>
      <family val="2"/>
    </font>
    <font>
      <sz val="12"/>
      <color indexed="8"/>
      <name val="Verdana"/>
      <family val="2"/>
    </font>
    <font>
      <sz val="12"/>
      <color indexed="9"/>
      <name val="Verdana"/>
      <family val="2"/>
    </font>
    <font>
      <b/>
      <sz val="12"/>
      <color indexed="10"/>
      <name val="Verdana"/>
      <family val="2"/>
    </font>
    <font>
      <sz val="12"/>
      <color indexed="10"/>
      <name val="Verdana"/>
      <family val="2"/>
    </font>
    <font>
      <u/>
      <sz val="10"/>
      <color indexed="12"/>
      <name val="Verdana"/>
      <family val="2"/>
    </font>
    <font>
      <u/>
      <sz val="10"/>
      <name val="Verdana"/>
      <family val="2"/>
    </font>
    <font>
      <i/>
      <sz val="8"/>
      <name val="Verdana"/>
      <family val="2"/>
    </font>
    <font>
      <sz val="10"/>
      <color indexed="9"/>
      <name val="Verdana"/>
      <family val="2"/>
    </font>
    <font>
      <b/>
      <sz val="12"/>
      <name val="Verdana"/>
      <family val="2"/>
    </font>
    <font>
      <sz val="10"/>
      <name val="Verdana"/>
    </font>
    <font>
      <b/>
      <i/>
      <sz val="10"/>
      <name val="Verdana"/>
    </font>
    <font>
      <u/>
      <sz val="10"/>
      <color indexed="12"/>
      <name val="Verdana"/>
      <family val="2"/>
    </font>
    <font>
      <b/>
      <sz val="12"/>
      <color indexed="10"/>
      <name val="Verdana"/>
      <family val="2"/>
    </font>
    <font>
      <sz val="11"/>
      <name val="Verdana"/>
      <family val="2"/>
    </font>
    <font>
      <b/>
      <sz val="11"/>
      <name val="Verdana"/>
      <family val="2"/>
    </font>
    <font>
      <b/>
      <sz val="10"/>
      <name val="Verdana"/>
    </font>
    <font>
      <sz val="10"/>
      <name val="Verdana"/>
    </font>
    <font>
      <sz val="10"/>
      <name val="Arial"/>
      <family val="2"/>
    </font>
    <font>
      <u/>
      <sz val="10"/>
      <color indexed="12"/>
      <name val="Arial"/>
      <family val="2"/>
    </font>
    <font>
      <i/>
      <sz val="10"/>
      <name val="Verdana"/>
    </font>
    <font>
      <sz val="10"/>
      <name val="Verdana"/>
    </font>
    <font>
      <sz val="10"/>
      <name val="Verdana"/>
    </font>
    <font>
      <b/>
      <sz val="10"/>
      <name val="Verdana"/>
    </font>
    <font>
      <b/>
      <i/>
      <sz val="10"/>
      <name val="Verdana"/>
    </font>
  </fonts>
  <fills count="13">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23"/>
        <bgColor indexed="64"/>
      </patternFill>
    </fill>
    <fill>
      <patternFill patternType="solid">
        <fgColor theme="0" tint="-0.249977111117893"/>
        <bgColor indexed="64"/>
      </patternFill>
    </fill>
    <fill>
      <patternFill patternType="solid">
        <fgColor rgb="FF9966FF"/>
        <bgColor indexed="64"/>
      </patternFill>
    </fill>
    <fill>
      <patternFill patternType="solid">
        <fgColor theme="0" tint="-0.499984740745262"/>
        <bgColor indexed="64"/>
      </patternFill>
    </fill>
  </fills>
  <borders count="73">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s>
  <cellStyleXfs count="8">
    <xf numFmtId="0" fontId="0" fillId="0" borderId="0"/>
    <xf numFmtId="0" fontId="26" fillId="0" borderId="0" applyNumberFormat="0" applyFill="0" applyBorder="0" applyAlignment="0" applyProtection="0">
      <alignment vertical="top"/>
      <protection locked="0"/>
    </xf>
    <xf numFmtId="0" fontId="31" fillId="0" borderId="0"/>
    <xf numFmtId="164" fontId="31" fillId="0" borderId="0" applyFont="0" applyFill="0" applyBorder="0" applyAlignment="0" applyProtection="0"/>
    <xf numFmtId="0" fontId="33" fillId="0" borderId="0" applyNumberFormat="0" applyFill="0" applyBorder="0" applyAlignment="0" applyProtection="0">
      <alignment vertical="top"/>
      <protection locked="0"/>
    </xf>
    <xf numFmtId="0" fontId="39" fillId="0" borderId="0"/>
    <xf numFmtId="0" fontId="40" fillId="0" borderId="0" applyNumberFormat="0" applyFill="0" applyBorder="0" applyAlignment="0" applyProtection="0">
      <alignment vertical="top"/>
      <protection locked="0"/>
    </xf>
    <xf numFmtId="0" fontId="42" fillId="0" borderId="0"/>
  </cellStyleXfs>
  <cellXfs count="685">
    <xf numFmtId="0" fontId="0" fillId="0" borderId="0" xfId="0"/>
    <xf numFmtId="0" fontId="5" fillId="0" borderId="0" xfId="0" applyFont="1" applyAlignme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165" fontId="5" fillId="0" borderId="0" xfId="0" applyNumberFormat="1" applyFont="1" applyAlignment="1" applyProtection="1">
      <alignment horizontal="center" vertical="center"/>
    </xf>
    <xf numFmtId="165" fontId="5" fillId="0" borderId="0" xfId="0" applyNumberFormat="1" applyFont="1" applyBorder="1" applyAlignment="1" applyProtection="1">
      <alignment horizontal="center" vertical="center"/>
    </xf>
    <xf numFmtId="0" fontId="7" fillId="0" borderId="0" xfId="0" applyFont="1" applyAlignment="1" applyProtection="1">
      <alignment vertical="center"/>
    </xf>
    <xf numFmtId="0" fontId="7" fillId="4" borderId="0" xfId="0" applyFont="1" applyFill="1" applyAlignment="1" applyProtection="1">
      <alignment horizontal="left" vertical="center" wrapText="1"/>
    </xf>
    <xf numFmtId="0" fontId="7" fillId="0" borderId="0" xfId="0" applyFont="1" applyAlignment="1" applyProtection="1">
      <alignment horizontal="center" vertical="center"/>
    </xf>
    <xf numFmtId="165" fontId="7" fillId="0" borderId="0" xfId="0" applyNumberFormat="1" applyFont="1" applyAlignment="1" applyProtection="1">
      <alignment horizontal="center" vertical="center"/>
    </xf>
    <xf numFmtId="0" fontId="7" fillId="0" borderId="0" xfId="0" applyFont="1" applyFill="1" applyBorder="1" applyAlignment="1" applyProtection="1">
      <alignment vertical="center"/>
    </xf>
    <xf numFmtId="165" fontId="7" fillId="0" borderId="0" xfId="0" applyNumberFormat="1"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Alignment="1" applyProtection="1">
      <alignment horizontal="left" vertical="center"/>
    </xf>
    <xf numFmtId="0" fontId="7" fillId="4" borderId="0" xfId="0" applyFont="1" applyFill="1" applyAlignment="1" applyProtection="1">
      <alignment vertical="center" wrapText="1"/>
    </xf>
    <xf numFmtId="0" fontId="7" fillId="4" borderId="0" xfId="0" applyFont="1" applyFill="1" applyAlignment="1" applyProtection="1">
      <alignment vertical="center"/>
    </xf>
    <xf numFmtId="0" fontId="10" fillId="0" borderId="0" xfId="0" applyFont="1" applyAlignment="1" applyProtection="1">
      <alignment vertical="center"/>
    </xf>
    <xf numFmtId="16" fontId="7" fillId="0" borderId="34" xfId="0" applyNumberFormat="1" applyFont="1" applyBorder="1" applyAlignment="1" applyProtection="1">
      <alignment horizontal="center" vertical="center"/>
    </xf>
    <xf numFmtId="16" fontId="7" fillId="0" borderId="6" xfId="0" applyNumberFormat="1" applyFont="1" applyBorder="1" applyAlignment="1" applyProtection="1">
      <alignment horizontal="center" vertical="center"/>
    </xf>
    <xf numFmtId="16" fontId="7" fillId="0" borderId="15" xfId="0" applyNumberFormat="1" applyFont="1" applyBorder="1" applyAlignment="1" applyProtection="1">
      <alignment horizontal="center" vertical="center"/>
    </xf>
    <xf numFmtId="16" fontId="7" fillId="0" borderId="6" xfId="0" applyNumberFormat="1" applyFont="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8" borderId="5"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xf>
    <xf numFmtId="0" fontId="7" fillId="8" borderId="2" xfId="0" applyFont="1" applyFill="1" applyBorder="1" applyAlignment="1" applyProtection="1">
      <alignment horizontal="center" vertical="center"/>
      <protection locked="0"/>
    </xf>
    <xf numFmtId="0" fontId="7" fillId="8" borderId="3"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wrapText="1"/>
    </xf>
    <xf numFmtId="0" fontId="7" fillId="8" borderId="8"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16" fontId="7" fillId="0" borderId="24" xfId="0" applyNumberFormat="1" applyFont="1" applyBorder="1" applyAlignment="1" applyProtection="1">
      <alignment horizontal="center" vertical="center"/>
    </xf>
    <xf numFmtId="16" fontId="7" fillId="0" borderId="7" xfId="0" applyNumberFormat="1" applyFont="1" applyBorder="1" applyAlignment="1" applyProtection="1">
      <alignment horizontal="center" vertical="center" wrapText="1"/>
    </xf>
    <xf numFmtId="0" fontId="7" fillId="8" borderId="7"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xf>
    <xf numFmtId="0" fontId="14" fillId="0" borderId="0" xfId="0" applyFont="1" applyAlignment="1" applyProtection="1">
      <alignment horizontal="left" vertical="center"/>
    </xf>
    <xf numFmtId="0" fontId="8" fillId="6"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167" fontId="13" fillId="6" borderId="0" xfId="0" applyNumberFormat="1" applyFont="1" applyFill="1" applyAlignment="1" applyProtection="1">
      <alignment horizontal="center" vertical="center"/>
    </xf>
    <xf numFmtId="0" fontId="7" fillId="0" borderId="0" xfId="0" applyFont="1" applyFill="1" applyBorder="1" applyAlignment="1" applyProtection="1">
      <alignment horizontal="center" vertical="center" wrapText="1"/>
    </xf>
    <xf numFmtId="165" fontId="7" fillId="0" borderId="0" xfId="0" applyNumberFormat="1" applyFont="1" applyFill="1" applyBorder="1" applyAlignment="1" applyProtection="1">
      <alignment horizontal="center" vertical="center"/>
    </xf>
    <xf numFmtId="0" fontId="13" fillId="0" borderId="3" xfId="0" applyFont="1" applyBorder="1" applyAlignment="1" applyProtection="1">
      <alignment horizontal="left" vertical="center"/>
    </xf>
    <xf numFmtId="167" fontId="13" fillId="6" borderId="3" xfId="0" applyNumberFormat="1" applyFont="1" applyFill="1" applyBorder="1" applyAlignment="1" applyProtection="1">
      <alignment horizontal="center" vertical="center"/>
    </xf>
    <xf numFmtId="0" fontId="13" fillId="0" borderId="0" xfId="0" applyFont="1" applyAlignment="1" applyProtection="1">
      <alignment horizontal="left" vertical="center"/>
    </xf>
    <xf numFmtId="0" fontId="13" fillId="0" borderId="27"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23" xfId="0" applyFont="1" applyBorder="1" applyAlignment="1" applyProtection="1">
      <alignment horizontal="left" vertical="center"/>
    </xf>
    <xf numFmtId="0" fontId="15" fillId="0" borderId="0" xfId="0" applyFont="1" applyAlignment="1" applyProtection="1">
      <alignment horizontal="left" vertical="center" wrapText="1"/>
    </xf>
    <xf numFmtId="0" fontId="13" fillId="0" borderId="0" xfId="0" applyFont="1" applyAlignment="1" applyProtection="1">
      <alignment vertical="center"/>
    </xf>
    <xf numFmtId="0" fontId="15" fillId="0" borderId="0" xfId="0" applyFont="1" applyFill="1" applyBorder="1" applyAlignment="1" applyProtection="1">
      <alignment vertical="top" wrapText="1"/>
    </xf>
    <xf numFmtId="0" fontId="15" fillId="0" borderId="0" xfId="0" applyFont="1" applyFill="1" applyBorder="1" applyAlignment="1" applyProtection="1">
      <alignment vertical="top"/>
    </xf>
    <xf numFmtId="0" fontId="10" fillId="0" borderId="0" xfId="0" applyFont="1" applyAlignment="1" applyProtection="1">
      <alignment horizontal="center" vertical="center"/>
    </xf>
    <xf numFmtId="0" fontId="5" fillId="4" borderId="0" xfId="0" applyFont="1" applyFill="1" applyAlignment="1" applyProtection="1">
      <alignment horizontal="center" vertical="top" wrapText="1"/>
    </xf>
    <xf numFmtId="16" fontId="5" fillId="0" borderId="5" xfId="0" applyNumberFormat="1" applyFont="1" applyBorder="1" applyAlignment="1" applyProtection="1">
      <alignment horizontal="center" vertical="center" wrapText="1"/>
    </xf>
    <xf numFmtId="16" fontId="5" fillId="0" borderId="6" xfId="0" applyNumberFormat="1" applyFont="1" applyBorder="1" applyAlignment="1" applyProtection="1">
      <alignment horizontal="center" vertical="center"/>
    </xf>
    <xf numFmtId="16" fontId="16" fillId="0" borderId="2" xfId="0" applyNumberFormat="1" applyFont="1" applyBorder="1" applyAlignment="1" applyProtection="1">
      <alignment horizontal="center" vertical="center" wrapText="1"/>
    </xf>
    <xf numFmtId="0" fontId="5" fillId="4" borderId="0" xfId="0" applyFont="1" applyFill="1" applyAlignment="1" applyProtection="1">
      <alignment vertical="center" wrapText="1"/>
    </xf>
    <xf numFmtId="0" fontId="5" fillId="0" borderId="2" xfId="0" applyFont="1" applyBorder="1" applyAlignment="1" applyProtection="1">
      <alignment horizontal="center" vertical="center"/>
    </xf>
    <xf numFmtId="0" fontId="5" fillId="4" borderId="0" xfId="0" applyFont="1" applyFill="1" applyAlignment="1" applyProtection="1">
      <alignment horizontal="left" vertical="center" wrapText="1"/>
    </xf>
    <xf numFmtId="0" fontId="5" fillId="8" borderId="8" xfId="0" applyFont="1" applyFill="1" applyBorder="1" applyAlignment="1" applyProtection="1">
      <alignment horizontal="center" vertical="center"/>
      <protection locked="0"/>
    </xf>
    <xf numFmtId="0" fontId="5" fillId="8" borderId="9" xfId="0" applyFont="1" applyFill="1" applyBorder="1" applyAlignment="1" applyProtection="1">
      <alignment horizontal="center" vertical="center"/>
      <protection locked="0"/>
    </xf>
    <xf numFmtId="16" fontId="5" fillId="0" borderId="7" xfId="0" applyNumberFormat="1" applyFont="1" applyBorder="1" applyAlignment="1" applyProtection="1">
      <alignment horizontal="center" vertical="center"/>
    </xf>
    <xf numFmtId="0" fontId="16" fillId="0" borderId="4"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8" borderId="10" xfId="0" applyFont="1" applyFill="1" applyBorder="1" applyAlignment="1" applyProtection="1">
      <alignment horizontal="center" vertical="center"/>
      <protection locked="0"/>
    </xf>
    <xf numFmtId="0" fontId="16" fillId="6" borderId="0" xfId="0" applyFont="1" applyFill="1" applyAlignment="1" applyProtection="1">
      <alignment horizontal="center" vertical="center"/>
    </xf>
    <xf numFmtId="0" fontId="16" fillId="0" borderId="0" xfId="0" applyFont="1" applyAlignment="1" applyProtection="1">
      <alignment horizontal="justify" vertical="center"/>
    </xf>
    <xf numFmtId="0" fontId="19" fillId="0" borderId="0" xfId="0" applyFont="1" applyAlignment="1" applyProtection="1">
      <alignment horizontal="left" vertical="center"/>
    </xf>
    <xf numFmtId="0" fontId="5" fillId="0" borderId="0"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165" fontId="5" fillId="0" borderId="24" xfId="0" applyNumberFormat="1" applyFont="1" applyBorder="1" applyAlignment="1" applyProtection="1">
      <alignment horizontal="center" vertical="center"/>
    </xf>
    <xf numFmtId="165" fontId="5" fillId="0" borderId="2" xfId="0" applyNumberFormat="1" applyFont="1" applyBorder="1" applyAlignment="1" applyProtection="1">
      <alignment horizontal="center" vertical="center"/>
    </xf>
    <xf numFmtId="165" fontId="5" fillId="0" borderId="2" xfId="0" applyNumberFormat="1" applyFont="1" applyBorder="1" applyAlignment="1" applyProtection="1">
      <alignment horizontal="center" vertical="center" wrapText="1"/>
    </xf>
    <xf numFmtId="165" fontId="5" fillId="0" borderId="4" xfId="0" applyNumberFormat="1" applyFont="1" applyBorder="1" applyAlignment="1" applyProtection="1">
      <alignment horizontal="center" vertical="center" wrapText="1"/>
    </xf>
    <xf numFmtId="165" fontId="5" fillId="0" borderId="19" xfId="0" applyNumberFormat="1" applyFont="1" applyBorder="1" applyAlignment="1" applyProtection="1">
      <alignment horizontal="center" vertical="center" wrapText="1"/>
    </xf>
    <xf numFmtId="165" fontId="5" fillId="0" borderId="18" xfId="0" applyNumberFormat="1" applyFont="1" applyBorder="1" applyAlignment="1" applyProtection="1">
      <alignment horizontal="center" vertical="center" wrapText="1"/>
    </xf>
    <xf numFmtId="165" fontId="5" fillId="0" borderId="2" xfId="0" applyNumberFormat="1" applyFont="1" applyFill="1" applyBorder="1" applyAlignment="1" applyProtection="1">
      <alignment horizontal="center" vertical="center" wrapText="1"/>
    </xf>
    <xf numFmtId="165" fontId="5" fillId="0" borderId="4" xfId="0" applyNumberFormat="1" applyFont="1" applyFill="1" applyBorder="1" applyAlignment="1" applyProtection="1">
      <alignment horizontal="center" vertical="center" wrapText="1"/>
    </xf>
    <xf numFmtId="0" fontId="5" fillId="0" borderId="25" xfId="0" applyFont="1" applyBorder="1" applyAlignment="1" applyProtection="1">
      <alignment horizontal="center" vertical="center"/>
    </xf>
    <xf numFmtId="0" fontId="5" fillId="8" borderId="2" xfId="0" applyFont="1" applyFill="1" applyBorder="1" applyAlignment="1" applyProtection="1">
      <alignment horizontal="center" vertical="center"/>
      <protection locked="0"/>
    </xf>
    <xf numFmtId="0" fontId="5" fillId="8" borderId="4" xfId="0" applyFont="1" applyFill="1" applyBorder="1" applyAlignment="1" applyProtection="1">
      <alignment horizontal="center" vertical="center"/>
      <protection locked="0"/>
    </xf>
    <xf numFmtId="165" fontId="5" fillId="0" borderId="26" xfId="0" applyNumberFormat="1" applyFont="1" applyBorder="1" applyAlignment="1" applyProtection="1">
      <alignment horizontal="center" vertical="center"/>
    </xf>
    <xf numFmtId="165" fontId="5" fillId="0" borderId="21" xfId="0" applyNumberFormat="1" applyFont="1" applyBorder="1" applyAlignment="1" applyProtection="1">
      <alignment horizontal="center" vertical="center"/>
    </xf>
    <xf numFmtId="165" fontId="5" fillId="0" borderId="20" xfId="0" applyNumberFormat="1" applyFont="1" applyBorder="1" applyAlignment="1" applyProtection="1">
      <alignment horizontal="center" vertical="center"/>
    </xf>
    <xf numFmtId="165" fontId="5" fillId="0" borderId="8" xfId="0" applyNumberFormat="1" applyFont="1" applyBorder="1" applyAlignment="1" applyProtection="1">
      <alignment horizontal="center" vertical="center"/>
    </xf>
    <xf numFmtId="165" fontId="5" fillId="0" borderId="10" xfId="0" applyNumberFormat="1" applyFont="1" applyBorder="1" applyAlignment="1" applyProtection="1">
      <alignment horizontal="center" vertical="center"/>
    </xf>
    <xf numFmtId="165" fontId="5" fillId="0" borderId="8" xfId="0" applyNumberFormat="1" applyFont="1" applyFill="1" applyBorder="1" applyAlignment="1" applyProtection="1">
      <alignment horizontal="center" vertical="center"/>
    </xf>
    <xf numFmtId="165" fontId="5" fillId="0" borderId="10"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5" fillId="8" borderId="3"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xf>
    <xf numFmtId="0" fontId="19" fillId="0" borderId="0" xfId="0" applyFont="1" applyAlignment="1" applyProtection="1">
      <alignment vertical="center"/>
    </xf>
    <xf numFmtId="0" fontId="5" fillId="0" borderId="0" xfId="0" applyFont="1" applyFill="1" applyBorder="1" applyAlignment="1" applyProtection="1">
      <alignment vertical="center"/>
    </xf>
    <xf numFmtId="0" fontId="21" fillId="0" borderId="0" xfId="0" applyFont="1" applyAlignment="1" applyProtection="1">
      <alignment vertical="center"/>
    </xf>
    <xf numFmtId="0" fontId="5" fillId="0" borderId="0" xfId="0" applyNumberFormat="1" applyFont="1" applyAlignment="1" applyProtection="1">
      <alignment vertical="center"/>
    </xf>
    <xf numFmtId="0" fontId="5" fillId="0" borderId="0" xfId="0" applyFont="1" applyAlignment="1" applyProtection="1">
      <alignment horizontal="right" vertical="center"/>
    </xf>
    <xf numFmtId="0" fontId="22" fillId="0" borderId="0" xfId="0" applyFont="1" applyAlignment="1" applyProtection="1">
      <alignment vertical="center"/>
    </xf>
    <xf numFmtId="0" fontId="18" fillId="0" borderId="3" xfId="0" applyFont="1" applyBorder="1" applyAlignment="1" applyProtection="1">
      <alignment horizontal="left" vertical="center"/>
    </xf>
    <xf numFmtId="167" fontId="18" fillId="6" borderId="3" xfId="0" applyNumberFormat="1" applyFont="1" applyFill="1" applyBorder="1" applyAlignment="1" applyProtection="1">
      <alignment horizontal="left" vertical="center"/>
    </xf>
    <xf numFmtId="0" fontId="18" fillId="0" borderId="0" xfId="0" applyFont="1" applyAlignment="1" applyProtection="1">
      <alignment horizontal="left" vertical="center"/>
    </xf>
    <xf numFmtId="0" fontId="18" fillId="0" borderId="27" xfId="0" applyFont="1" applyBorder="1" applyAlignment="1" applyProtection="1">
      <alignment horizontal="left" vertical="center"/>
    </xf>
    <xf numFmtId="0" fontId="18" fillId="0" borderId="0" xfId="0" applyFont="1" applyBorder="1" applyAlignment="1" applyProtection="1">
      <alignment horizontal="left" vertical="center"/>
    </xf>
    <xf numFmtId="0" fontId="22" fillId="8" borderId="30" xfId="0" applyFont="1" applyFill="1" applyBorder="1" applyAlignment="1" applyProtection="1">
      <alignment vertical="top"/>
      <protection locked="0"/>
    </xf>
    <xf numFmtId="0" fontId="22" fillId="8" borderId="0" xfId="0" applyFont="1" applyFill="1" applyBorder="1" applyAlignment="1" applyProtection="1">
      <alignment vertical="top"/>
      <protection locked="0"/>
    </xf>
    <xf numFmtId="0" fontId="22" fillId="8" borderId="31" xfId="0" applyFont="1" applyFill="1" applyBorder="1" applyAlignment="1" applyProtection="1">
      <alignment vertical="top"/>
      <protection locked="0"/>
    </xf>
    <xf numFmtId="0" fontId="5" fillId="4" borderId="0" xfId="0" applyFont="1" applyFill="1" applyAlignment="1" applyProtection="1">
      <alignment vertical="center"/>
    </xf>
    <xf numFmtId="0" fontId="22" fillId="0" borderId="30" xfId="0" applyFont="1" applyFill="1" applyBorder="1" applyAlignment="1" applyProtection="1">
      <alignment vertical="top"/>
    </xf>
    <xf numFmtId="0" fontId="22" fillId="0" borderId="0" xfId="0" applyFont="1" applyFill="1" applyBorder="1" applyAlignment="1" applyProtection="1">
      <alignment vertical="top"/>
    </xf>
    <xf numFmtId="0" fontId="22" fillId="0" borderId="31" xfId="0" applyFont="1" applyFill="1" applyBorder="1" applyAlignment="1" applyProtection="1">
      <alignment vertical="top"/>
    </xf>
    <xf numFmtId="0" fontId="22" fillId="8" borderId="32" xfId="0" applyFont="1" applyFill="1" applyBorder="1" applyAlignment="1" applyProtection="1">
      <alignment vertical="top"/>
      <protection locked="0"/>
    </xf>
    <xf numFmtId="0" fontId="22" fillId="8" borderId="23" xfId="0" applyFont="1" applyFill="1" applyBorder="1" applyAlignment="1" applyProtection="1">
      <alignment vertical="top"/>
      <protection locked="0"/>
    </xf>
    <xf numFmtId="0" fontId="22" fillId="8" borderId="33" xfId="0" applyFont="1" applyFill="1" applyBorder="1" applyAlignment="1" applyProtection="1">
      <alignment vertical="top"/>
      <protection locked="0"/>
    </xf>
    <xf numFmtId="0" fontId="22" fillId="0" borderId="32" xfId="0" applyFont="1" applyFill="1" applyBorder="1" applyAlignment="1" applyProtection="1">
      <alignment vertical="top"/>
    </xf>
    <xf numFmtId="0" fontId="22" fillId="0" borderId="23" xfId="0" applyFont="1" applyFill="1" applyBorder="1" applyAlignment="1" applyProtection="1">
      <alignment vertical="top"/>
    </xf>
    <xf numFmtId="0" fontId="22" fillId="0" borderId="33" xfId="0" applyFont="1" applyFill="1" applyBorder="1" applyAlignment="1" applyProtection="1">
      <alignment vertical="top"/>
    </xf>
    <xf numFmtId="0" fontId="23" fillId="0" borderId="0" xfId="0" applyFont="1" applyAlignment="1" applyProtection="1">
      <alignment vertical="center"/>
    </xf>
    <xf numFmtId="0" fontId="5" fillId="4" borderId="0" xfId="0" applyFont="1" applyFill="1" applyAlignment="1" applyProtection="1">
      <alignment horizontal="left" vertical="top" wrapText="1"/>
    </xf>
    <xf numFmtId="16" fontId="16" fillId="0" borderId="34" xfId="0" applyNumberFormat="1" applyFont="1" applyBorder="1" applyAlignment="1" applyProtection="1">
      <alignment horizontal="center" vertical="center"/>
    </xf>
    <xf numFmtId="16" fontId="16" fillId="0" borderId="6" xfId="0" applyNumberFormat="1" applyFont="1" applyBorder="1" applyAlignment="1" applyProtection="1">
      <alignment horizontal="center" vertical="center"/>
    </xf>
    <xf numFmtId="0" fontId="5" fillId="8" borderId="9" xfId="0" applyFont="1" applyFill="1" applyBorder="1" applyAlignment="1" applyProtection="1">
      <alignment horizontal="center" vertical="center" wrapText="1"/>
      <protection locked="0"/>
    </xf>
    <xf numFmtId="0" fontId="20" fillId="0" borderId="0" xfId="0" applyFont="1" applyAlignment="1" applyProtection="1">
      <alignment vertical="center"/>
    </xf>
    <xf numFmtId="168" fontId="16" fillId="5" borderId="3" xfId="0" applyNumberFormat="1" applyFont="1" applyFill="1" applyBorder="1" applyAlignment="1" applyProtection="1">
      <alignment horizontal="center" vertical="center"/>
    </xf>
    <xf numFmtId="167" fontId="16" fillId="5" borderId="3" xfId="0" applyNumberFormat="1" applyFont="1" applyFill="1" applyBorder="1" applyAlignment="1" applyProtection="1">
      <alignment horizontal="center" vertical="center"/>
    </xf>
    <xf numFmtId="0" fontId="16" fillId="8" borderId="0" xfId="0" applyFont="1" applyFill="1" applyBorder="1" applyAlignment="1" applyProtection="1">
      <alignment horizontal="center" vertical="center" wrapText="1"/>
      <protection locked="0"/>
    </xf>
    <xf numFmtId="165" fontId="5" fillId="0" borderId="5" xfId="0" applyNumberFormat="1" applyFont="1" applyBorder="1" applyAlignment="1" applyProtection="1">
      <alignment horizontal="center" vertical="center"/>
    </xf>
    <xf numFmtId="0" fontId="5" fillId="8" borderId="6" xfId="0" applyNumberFormat="1" applyFont="1" applyFill="1" applyBorder="1" applyAlignment="1" applyProtection="1">
      <alignment horizontal="center" vertical="center"/>
      <protection locked="0"/>
    </xf>
    <xf numFmtId="0" fontId="5" fillId="8" borderId="6" xfId="0" applyNumberFormat="1" applyFont="1" applyFill="1" applyBorder="1" applyAlignment="1" applyProtection="1">
      <alignment horizontal="center" vertical="center" wrapText="1"/>
      <protection locked="0"/>
    </xf>
    <xf numFmtId="0" fontId="5" fillId="8" borderId="3" xfId="0" applyNumberFormat="1" applyFont="1" applyFill="1" applyBorder="1" applyAlignment="1" applyProtection="1">
      <alignment horizontal="center" vertical="center"/>
      <protection locked="0"/>
    </xf>
    <xf numFmtId="0" fontId="5" fillId="8" borderId="3" xfId="0" applyNumberFormat="1" applyFont="1" applyFill="1" applyBorder="1" applyAlignment="1" applyProtection="1">
      <alignment horizontal="center" vertical="center" wrapText="1"/>
      <protection locked="0"/>
    </xf>
    <xf numFmtId="0" fontId="20" fillId="0" borderId="0" xfId="0" applyFont="1" applyBorder="1" applyAlignment="1" applyProtection="1">
      <alignment horizontal="center" vertical="center" wrapText="1"/>
    </xf>
    <xf numFmtId="167" fontId="16" fillId="6" borderId="3" xfId="0" applyNumberFormat="1" applyFont="1" applyFill="1" applyBorder="1" applyAlignment="1" applyProtection="1">
      <alignment horizontal="center" vertical="center"/>
    </xf>
    <xf numFmtId="0" fontId="22" fillId="0" borderId="0" xfId="0" applyFont="1" applyAlignment="1" applyProtection="1">
      <alignment vertical="center" wrapText="1"/>
    </xf>
    <xf numFmtId="0" fontId="5" fillId="4" borderId="0" xfId="0" applyFont="1" applyFill="1" applyAlignment="1" applyProtection="1">
      <alignment horizontal="left" vertical="center"/>
    </xf>
    <xf numFmtId="16" fontId="5" fillId="0" borderId="34" xfId="0" applyNumberFormat="1" applyFont="1" applyBorder="1" applyAlignment="1" applyProtection="1">
      <alignment horizontal="center" vertical="center"/>
    </xf>
    <xf numFmtId="16" fontId="5" fillId="0" borderId="15" xfId="0" applyNumberFormat="1" applyFont="1" applyBorder="1" applyAlignment="1" applyProtection="1">
      <alignment horizontal="center" vertical="center"/>
    </xf>
    <xf numFmtId="0" fontId="5" fillId="0" borderId="0" xfId="0" applyFont="1" applyBorder="1" applyAlignment="1" applyProtection="1">
      <alignment vertical="center"/>
    </xf>
    <xf numFmtId="0" fontId="5" fillId="0" borderId="2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24"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protection locked="0"/>
    </xf>
    <xf numFmtId="0" fontId="5" fillId="8" borderId="6"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67" fontId="18" fillId="6" borderId="0" xfId="0" applyNumberFormat="1" applyFont="1" applyFill="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16" fillId="8" borderId="3" xfId="0" applyFont="1" applyFill="1" applyBorder="1" applyAlignment="1" applyProtection="1">
      <alignment horizontal="center" vertical="center" wrapText="1"/>
      <protection locked="0"/>
    </xf>
    <xf numFmtId="167" fontId="18" fillId="6" borderId="3" xfId="0" applyNumberFormat="1" applyFont="1" applyFill="1" applyBorder="1" applyAlignment="1" applyProtection="1">
      <alignment horizontal="center" vertical="center"/>
    </xf>
    <xf numFmtId="0" fontId="18" fillId="0" borderId="23" xfId="0" applyFont="1" applyBorder="1" applyAlignment="1" applyProtection="1">
      <alignment horizontal="left" vertical="center"/>
    </xf>
    <xf numFmtId="0" fontId="18" fillId="0" borderId="0" xfId="0" applyFont="1" applyAlignment="1" applyProtection="1">
      <alignment vertical="center"/>
    </xf>
    <xf numFmtId="0" fontId="22" fillId="0" borderId="0" xfId="0" applyFont="1" applyFill="1" applyBorder="1" applyAlignment="1" applyProtection="1">
      <alignment vertical="top" wrapText="1"/>
    </xf>
    <xf numFmtId="0" fontId="25" fillId="0" borderId="0" xfId="0" applyFont="1" applyAlignment="1" applyProtection="1">
      <alignment horizontal="center" vertical="center"/>
    </xf>
    <xf numFmtId="0" fontId="25" fillId="0" borderId="0" xfId="0" applyFont="1" applyAlignment="1" applyProtection="1">
      <alignment vertical="center"/>
    </xf>
    <xf numFmtId="0" fontId="5" fillId="8" borderId="7" xfId="0" applyFont="1" applyFill="1" applyBorder="1" applyAlignment="1" applyProtection="1">
      <alignment horizontal="center" vertical="center"/>
      <protection locked="0"/>
    </xf>
    <xf numFmtId="16" fontId="16" fillId="0" borderId="41" xfId="0" applyNumberFormat="1" applyFont="1" applyBorder="1" applyAlignment="1" applyProtection="1">
      <alignment horizontal="center" vertical="center"/>
    </xf>
    <xf numFmtId="16" fontId="16" fillId="0" borderId="42" xfId="0" applyNumberFormat="1" applyFont="1" applyBorder="1" applyAlignment="1" applyProtection="1">
      <alignment horizontal="center" vertical="center"/>
    </xf>
    <xf numFmtId="16" fontId="16" fillId="0" borderId="42" xfId="0" applyNumberFormat="1" applyFont="1" applyBorder="1" applyAlignment="1" applyProtection="1">
      <alignment horizontal="center" vertical="center" wrapText="1"/>
    </xf>
    <xf numFmtId="0" fontId="29" fillId="0" borderId="0" xfId="0" applyFont="1" applyAlignment="1" applyProtection="1">
      <alignment vertical="center"/>
    </xf>
    <xf numFmtId="0" fontId="31" fillId="0" borderId="0" xfId="2" applyFont="1" applyAlignment="1" applyProtection="1">
      <alignment vertical="center"/>
    </xf>
    <xf numFmtId="0" fontId="31" fillId="0" borderId="0" xfId="2" applyFont="1" applyAlignment="1" applyProtection="1">
      <alignment horizontal="center" vertical="center"/>
    </xf>
    <xf numFmtId="0" fontId="28" fillId="5" borderId="45" xfId="2" applyFont="1" applyFill="1" applyBorder="1" applyAlignment="1" applyProtection="1">
      <alignment horizontal="center" vertical="center" wrapText="1"/>
    </xf>
    <xf numFmtId="0" fontId="28" fillId="5" borderId="48" xfId="2" applyFont="1" applyFill="1" applyBorder="1" applyAlignment="1" applyProtection="1">
      <alignment horizontal="center" vertical="center" wrapText="1"/>
    </xf>
    <xf numFmtId="0" fontId="31" fillId="4" borderId="0" xfId="2" applyFont="1" applyFill="1" applyAlignment="1" applyProtection="1">
      <alignment horizontal="left" vertical="center" wrapText="1"/>
    </xf>
    <xf numFmtId="0" fontId="14" fillId="0" borderId="0" xfId="2" applyFont="1" applyAlignment="1" applyProtection="1">
      <alignment horizontal="left" vertical="center"/>
    </xf>
    <xf numFmtId="0" fontId="32" fillId="0" borderId="0" xfId="2" applyFont="1" applyFill="1" applyBorder="1" applyAlignment="1" applyProtection="1">
      <alignment horizontal="center" vertical="center" wrapText="1"/>
    </xf>
    <xf numFmtId="165" fontId="31" fillId="0" borderId="0" xfId="2" applyNumberFormat="1" applyFont="1" applyAlignment="1" applyProtection="1">
      <alignment horizontal="center" vertical="center"/>
    </xf>
    <xf numFmtId="165" fontId="31" fillId="0" borderId="0" xfId="2" applyNumberFormat="1" applyFont="1" applyBorder="1" applyAlignment="1" applyProtection="1">
      <alignment horizontal="center" vertical="center"/>
    </xf>
    <xf numFmtId="0" fontId="13" fillId="0" borderId="3" xfId="2" applyFont="1" applyBorder="1" applyAlignment="1" applyProtection="1">
      <alignment horizontal="left" vertical="center"/>
    </xf>
    <xf numFmtId="167" fontId="13" fillId="6" borderId="3" xfId="2" applyNumberFormat="1" applyFont="1" applyFill="1" applyBorder="1" applyAlignment="1" applyProtection="1">
      <alignment horizontal="center" vertical="center"/>
    </xf>
    <xf numFmtId="0" fontId="13" fillId="0" borderId="0" xfId="2" applyFont="1" applyAlignment="1" applyProtection="1">
      <alignment horizontal="left" vertical="center"/>
    </xf>
    <xf numFmtId="0" fontId="13" fillId="0" borderId="27" xfId="2" applyFont="1" applyBorder="1" applyAlignment="1" applyProtection="1">
      <alignment horizontal="left" vertical="center"/>
    </xf>
    <xf numFmtId="0" fontId="13" fillId="0" borderId="0" xfId="2" applyFont="1" applyBorder="1" applyAlignment="1" applyProtection="1">
      <alignment horizontal="left" vertical="center"/>
    </xf>
    <xf numFmtId="0" fontId="13" fillId="0" borderId="23" xfId="2" applyFont="1" applyBorder="1" applyAlignment="1" applyProtection="1">
      <alignment horizontal="left" vertical="center"/>
    </xf>
    <xf numFmtId="0" fontId="15" fillId="0" borderId="0" xfId="2" applyFont="1" applyAlignment="1" applyProtection="1">
      <alignment horizontal="left" vertical="center" wrapText="1"/>
    </xf>
    <xf numFmtId="0" fontId="31" fillId="4" borderId="0" xfId="2" applyFont="1" applyFill="1" applyAlignment="1" applyProtection="1">
      <alignment vertical="center" wrapText="1"/>
    </xf>
    <xf numFmtId="0" fontId="13" fillId="0" borderId="0" xfId="2" applyFont="1" applyAlignment="1" applyProtection="1">
      <alignment vertical="center"/>
    </xf>
    <xf numFmtId="0" fontId="15" fillId="0" borderId="0" xfId="2" applyFont="1" applyFill="1" applyBorder="1" applyAlignment="1" applyProtection="1">
      <alignment vertical="top" wrapText="1"/>
    </xf>
    <xf numFmtId="0" fontId="31" fillId="4" borderId="0" xfId="2" applyFont="1" applyFill="1" applyAlignment="1" applyProtection="1">
      <alignment vertical="center"/>
    </xf>
    <xf numFmtId="0" fontId="15" fillId="0" borderId="0" xfId="2" applyFont="1" applyFill="1" applyBorder="1" applyAlignment="1" applyProtection="1">
      <alignment vertical="top"/>
    </xf>
    <xf numFmtId="0" fontId="10" fillId="0" borderId="0" xfId="2" applyFont="1" applyAlignment="1" applyProtection="1">
      <alignment horizontal="center" vertical="center"/>
    </xf>
    <xf numFmtId="0" fontId="10" fillId="0" borderId="0" xfId="2" applyFont="1" applyAlignment="1" applyProtection="1">
      <alignment vertical="center"/>
    </xf>
    <xf numFmtId="0" fontId="5" fillId="4" borderId="0" xfId="2" applyFont="1" applyFill="1" applyAlignment="1" applyProtection="1">
      <alignment horizontal="left" vertical="top" wrapText="1"/>
    </xf>
    <xf numFmtId="0" fontId="5" fillId="0" borderId="0" xfId="2" applyFont="1" applyAlignment="1" applyProtection="1">
      <alignment vertical="center"/>
    </xf>
    <xf numFmtId="0" fontId="30" fillId="0" borderId="0" xfId="2" applyFont="1" applyBorder="1" applyAlignment="1" applyProtection="1">
      <alignment horizontal="left" vertical="center"/>
    </xf>
    <xf numFmtId="165" fontId="5" fillId="0" borderId="0" xfId="2" applyNumberFormat="1" applyFont="1" applyAlignment="1" applyProtection="1">
      <alignment horizontal="center" vertical="center"/>
    </xf>
    <xf numFmtId="0" fontId="5" fillId="4" borderId="0" xfId="2" applyFont="1" applyFill="1" applyAlignment="1" applyProtection="1">
      <alignment horizontal="left" vertical="center" wrapText="1"/>
    </xf>
    <xf numFmtId="0" fontId="6" fillId="0" borderId="0" xfId="2" applyFont="1" applyAlignment="1" applyProtection="1">
      <alignment horizontal="center" vertical="center"/>
    </xf>
    <xf numFmtId="0" fontId="30" fillId="10" borderId="11" xfId="2" applyFont="1" applyFill="1" applyBorder="1" applyAlignment="1" applyProtection="1">
      <alignment horizontal="center" vertical="center"/>
    </xf>
    <xf numFmtId="0" fontId="30" fillId="10" borderId="12" xfId="2" applyFont="1" applyFill="1" applyBorder="1" applyAlignment="1" applyProtection="1">
      <alignment horizontal="center" vertical="center"/>
    </xf>
    <xf numFmtId="0" fontId="30" fillId="10" borderId="17" xfId="2" applyFont="1" applyFill="1" applyBorder="1" applyAlignment="1" applyProtection="1">
      <alignment horizontal="center" vertical="center"/>
    </xf>
    <xf numFmtId="16" fontId="30" fillId="10" borderId="34" xfId="2" applyNumberFormat="1" applyFont="1" applyFill="1" applyBorder="1" applyAlignment="1" applyProtection="1">
      <alignment horizontal="center" vertical="center"/>
    </xf>
    <xf numFmtId="16" fontId="30" fillId="10" borderId="44" xfId="2" applyNumberFormat="1" applyFont="1" applyFill="1" applyBorder="1" applyAlignment="1" applyProtection="1">
      <alignment horizontal="center" vertical="center"/>
    </xf>
    <xf numFmtId="16" fontId="30" fillId="10" borderId="40" xfId="2" applyNumberFormat="1" applyFont="1" applyFill="1" applyBorder="1" applyAlignment="1" applyProtection="1">
      <alignment horizontal="center" vertical="center"/>
    </xf>
    <xf numFmtId="173" fontId="30" fillId="0" borderId="6" xfId="2" applyNumberFormat="1" applyFont="1" applyBorder="1" applyAlignment="1" applyProtection="1">
      <alignment horizontal="center" vertical="center"/>
    </xf>
    <xf numFmtId="0" fontId="5" fillId="8" borderId="6" xfId="2" applyNumberFormat="1" applyFont="1" applyFill="1" applyBorder="1" applyAlignment="1" applyProtection="1">
      <alignment horizontal="center" vertical="center"/>
      <protection locked="0"/>
    </xf>
    <xf numFmtId="0" fontId="5" fillId="8" borderId="7" xfId="2" applyNumberFormat="1" applyFont="1" applyFill="1" applyBorder="1" applyAlignment="1" applyProtection="1">
      <alignment horizontal="center" vertical="center"/>
      <protection locked="0"/>
    </xf>
    <xf numFmtId="173" fontId="30" fillId="0" borderId="9" xfId="2" applyNumberFormat="1" applyFont="1" applyBorder="1" applyAlignment="1" applyProtection="1">
      <alignment horizontal="center" vertical="center"/>
    </xf>
    <xf numFmtId="0" fontId="5" fillId="8" borderId="9" xfId="2" applyNumberFormat="1" applyFont="1" applyFill="1" applyBorder="1" applyAlignment="1" applyProtection="1">
      <alignment horizontal="center" vertical="center"/>
      <protection locked="0"/>
    </xf>
    <xf numFmtId="0" fontId="5" fillId="8" borderId="10" xfId="2" applyNumberFormat="1" applyFont="1" applyFill="1" applyBorder="1" applyAlignment="1" applyProtection="1">
      <alignment horizontal="center" vertical="center"/>
      <protection locked="0"/>
    </xf>
    <xf numFmtId="0" fontId="6" fillId="0" borderId="0" xfId="2" applyFont="1" applyBorder="1" applyAlignment="1" applyProtection="1">
      <alignment horizontal="center" vertical="center" wrapText="1"/>
    </xf>
    <xf numFmtId="0" fontId="5" fillId="0" borderId="0" xfId="2" applyFont="1" applyAlignment="1" applyProtection="1">
      <alignment horizontal="center" vertical="center"/>
    </xf>
    <xf numFmtId="165" fontId="5" fillId="0" borderId="5" xfId="2" applyNumberFormat="1" applyFont="1" applyBorder="1" applyAlignment="1" applyProtection="1">
      <alignment horizontal="left" vertical="center"/>
    </xf>
    <xf numFmtId="165" fontId="30" fillId="0" borderId="6" xfId="2" applyNumberFormat="1" applyFont="1" applyBorder="1" applyAlignment="1" applyProtection="1">
      <alignment horizontal="center" vertical="center"/>
    </xf>
    <xf numFmtId="165" fontId="5" fillId="0" borderId="2" xfId="2" applyNumberFormat="1" applyFont="1" applyBorder="1" applyAlignment="1" applyProtection="1">
      <alignment horizontal="left" vertical="center"/>
    </xf>
    <xf numFmtId="165" fontId="30" fillId="0" borderId="3" xfId="2" applyNumberFormat="1" applyFont="1" applyBorder="1" applyAlignment="1" applyProtection="1">
      <alignment horizontal="center" vertical="center"/>
    </xf>
    <xf numFmtId="0" fontId="5" fillId="8" borderId="3" xfId="2" applyNumberFormat="1" applyFont="1" applyFill="1" applyBorder="1" applyAlignment="1" applyProtection="1">
      <alignment horizontal="center" vertical="center"/>
      <protection locked="0"/>
    </xf>
    <xf numFmtId="0" fontId="5" fillId="8" borderId="4" xfId="2" applyNumberFormat="1" applyFont="1" applyFill="1" applyBorder="1" applyAlignment="1" applyProtection="1">
      <alignment horizontal="center" vertical="center"/>
      <protection locked="0"/>
    </xf>
    <xf numFmtId="165" fontId="5" fillId="0" borderId="8" xfId="2" applyNumberFormat="1" applyFont="1" applyBorder="1" applyAlignment="1" applyProtection="1">
      <alignment horizontal="left" vertical="center"/>
    </xf>
    <xf numFmtId="165" fontId="30" fillId="0" borderId="9" xfId="2" applyNumberFormat="1" applyFont="1" applyBorder="1" applyAlignment="1" applyProtection="1">
      <alignment horizontal="center" vertical="center"/>
    </xf>
    <xf numFmtId="165" fontId="5" fillId="0" borderId="0" xfId="2" applyNumberFormat="1" applyFont="1" applyBorder="1" applyAlignment="1" applyProtection="1">
      <alignment horizontal="center" vertical="center"/>
    </xf>
    <xf numFmtId="165" fontId="30" fillId="10" borderId="52" xfId="2" applyNumberFormat="1" applyFont="1" applyFill="1" applyBorder="1" applyAlignment="1" applyProtection="1">
      <alignment horizontal="left" vertical="center"/>
    </xf>
    <xf numFmtId="173" fontId="30" fillId="10" borderId="53" xfId="2" applyNumberFormat="1" applyFont="1" applyFill="1" applyBorder="1" applyAlignment="1" applyProtection="1">
      <alignment horizontal="center" vertical="center"/>
    </xf>
    <xf numFmtId="165" fontId="30" fillId="10" borderId="53" xfId="2" applyNumberFormat="1" applyFont="1" applyFill="1" applyBorder="1" applyAlignment="1" applyProtection="1">
      <alignment horizontal="center" vertical="center"/>
    </xf>
    <xf numFmtId="0" fontId="24" fillId="0" borderId="0" xfId="2" applyFont="1" applyBorder="1" applyAlignment="1" applyProtection="1">
      <alignment vertical="center" wrapText="1"/>
    </xf>
    <xf numFmtId="0" fontId="18" fillId="0" borderId="0" xfId="2" applyFont="1" applyAlignment="1" applyProtection="1">
      <alignment vertical="center"/>
    </xf>
    <xf numFmtId="14" fontId="30" fillId="0" borderId="0" xfId="2" applyNumberFormat="1" applyFont="1" applyAlignment="1" applyProtection="1">
      <alignment vertical="center"/>
    </xf>
    <xf numFmtId="0" fontId="5" fillId="0" borderId="0" xfId="2" applyFont="1" applyAlignment="1" applyProtection="1">
      <alignment horizontal="left" vertical="center"/>
    </xf>
    <xf numFmtId="0" fontId="5" fillId="0" borderId="0" xfId="2" applyFont="1" applyFill="1" applyBorder="1" applyAlignment="1" applyProtection="1">
      <alignment vertical="center"/>
    </xf>
    <xf numFmtId="0" fontId="21" fillId="0" borderId="0" xfId="2" applyFont="1" applyAlignment="1" applyProtection="1">
      <alignment vertical="center"/>
    </xf>
    <xf numFmtId="0" fontId="5" fillId="0" borderId="0" xfId="2" applyFont="1" applyAlignment="1" applyProtection="1">
      <alignment horizontal="right" vertical="center"/>
    </xf>
    <xf numFmtId="0" fontId="22" fillId="0" borderId="0" xfId="2" applyFont="1" applyAlignment="1" applyProtection="1">
      <alignment horizontal="left" vertical="center" wrapText="1"/>
    </xf>
    <xf numFmtId="0" fontId="18" fillId="8" borderId="18" xfId="2" applyFont="1" applyFill="1" applyBorder="1" applyAlignment="1" applyProtection="1">
      <alignment vertical="center"/>
      <protection locked="0"/>
    </xf>
    <xf numFmtId="167" fontId="18" fillId="6" borderId="3" xfId="2" applyNumberFormat="1" applyFont="1" applyFill="1" applyBorder="1" applyAlignment="1" applyProtection="1">
      <alignment horizontal="left" vertical="center"/>
    </xf>
    <xf numFmtId="0" fontId="18" fillId="8" borderId="19" xfId="2" applyFont="1" applyFill="1" applyBorder="1" applyAlignment="1" applyProtection="1">
      <alignment vertical="center"/>
      <protection locked="0"/>
    </xf>
    <xf numFmtId="0" fontId="18" fillId="8" borderId="3" xfId="2" applyFont="1" applyFill="1" applyBorder="1" applyAlignment="1" applyProtection="1">
      <alignment vertical="center"/>
      <protection locked="0"/>
    </xf>
    <xf numFmtId="0" fontId="18" fillId="0" borderId="0" xfId="2" applyFont="1" applyAlignment="1" applyProtection="1">
      <alignment horizontal="left" vertical="center"/>
    </xf>
    <xf numFmtId="0" fontId="22" fillId="0" borderId="0" xfId="2" applyFont="1" applyAlignment="1" applyProtection="1">
      <alignment vertical="center"/>
    </xf>
    <xf numFmtId="0" fontId="18" fillId="0" borderId="18" xfId="2" applyFont="1" applyBorder="1" applyAlignment="1" applyProtection="1">
      <alignment vertical="center"/>
    </xf>
    <xf numFmtId="0" fontId="30" fillId="0" borderId="18" xfId="2" applyFont="1" applyBorder="1" applyAlignment="1" applyProtection="1">
      <alignment vertical="center"/>
    </xf>
    <xf numFmtId="0" fontId="30" fillId="0" borderId="3" xfId="2" applyFont="1" applyBorder="1" applyAlignment="1" applyProtection="1">
      <alignment vertical="center"/>
    </xf>
    <xf numFmtId="0" fontId="22" fillId="8" borderId="30" xfId="2" applyFont="1" applyFill="1" applyBorder="1" applyAlignment="1" applyProtection="1">
      <alignment vertical="top"/>
      <protection locked="0"/>
    </xf>
    <xf numFmtId="0" fontId="22" fillId="0" borderId="30" xfId="2" applyFont="1" applyFill="1" applyBorder="1" applyAlignment="1" applyProtection="1">
      <alignment vertical="top"/>
    </xf>
    <xf numFmtId="0" fontId="22" fillId="0" borderId="0" xfId="2" applyFont="1" applyFill="1" applyBorder="1" applyAlignment="1" applyProtection="1">
      <alignment vertical="top"/>
    </xf>
    <xf numFmtId="0" fontId="22" fillId="0" borderId="31" xfId="2" applyFont="1" applyFill="1" applyBorder="1" applyAlignment="1" applyProtection="1">
      <alignment vertical="top"/>
    </xf>
    <xf numFmtId="0" fontId="22" fillId="8" borderId="32" xfId="2" applyFont="1" applyFill="1" applyBorder="1" applyAlignment="1" applyProtection="1">
      <alignment vertical="top"/>
      <protection locked="0"/>
    </xf>
    <xf numFmtId="0" fontId="22" fillId="0" borderId="32" xfId="2" applyFont="1" applyFill="1" applyBorder="1" applyAlignment="1" applyProtection="1">
      <alignment vertical="top"/>
    </xf>
    <xf numFmtId="0" fontId="22" fillId="0" borderId="23" xfId="2" applyFont="1" applyFill="1" applyBorder="1" applyAlignment="1" applyProtection="1">
      <alignment vertical="top"/>
    </xf>
    <xf numFmtId="0" fontId="22" fillId="0" borderId="33" xfId="2" applyFont="1" applyFill="1" applyBorder="1" applyAlignment="1" applyProtection="1">
      <alignment vertical="top"/>
    </xf>
    <xf numFmtId="0" fontId="22" fillId="8" borderId="28" xfId="2" applyFont="1" applyFill="1" applyBorder="1" applyAlignment="1" applyProtection="1">
      <alignment horizontal="center" vertical="top"/>
      <protection locked="0"/>
    </xf>
    <xf numFmtId="0" fontId="34" fillId="0" borderId="0" xfId="2" applyFont="1" applyBorder="1" applyAlignment="1" applyProtection="1">
      <alignment horizontal="left" vertical="center"/>
    </xf>
    <xf numFmtId="49" fontId="35" fillId="0" borderId="5" xfId="2" applyNumberFormat="1" applyFont="1" applyBorder="1" applyAlignment="1" applyProtection="1">
      <alignment horizontal="left" vertical="center" wrapText="1"/>
    </xf>
    <xf numFmtId="0" fontId="35" fillId="0" borderId="8" xfId="2" applyNumberFormat="1" applyFont="1" applyBorder="1" applyAlignment="1" applyProtection="1">
      <alignment horizontal="left" vertical="center" wrapText="1"/>
    </xf>
    <xf numFmtId="170" fontId="30" fillId="10" borderId="42" xfId="2" applyNumberFormat="1" applyFont="1" applyFill="1" applyBorder="1" applyAlignment="1" applyProtection="1">
      <alignment horizontal="center" vertical="center"/>
    </xf>
    <xf numFmtId="170" fontId="30" fillId="10" borderId="40" xfId="2" applyNumberFormat="1" applyFont="1" applyFill="1" applyBorder="1" applyAlignment="1" applyProtection="1">
      <alignment horizontal="center" vertical="center"/>
    </xf>
    <xf numFmtId="166" fontId="30" fillId="0" borderId="0" xfId="2" applyNumberFormat="1" applyFont="1" applyFill="1" applyBorder="1" applyAlignment="1" applyProtection="1">
      <alignment vertical="center"/>
    </xf>
    <xf numFmtId="166" fontId="30" fillId="0" borderId="30" xfId="2" applyNumberFormat="1" applyFont="1" applyFill="1" applyBorder="1" applyAlignment="1" applyProtection="1">
      <alignment vertical="center"/>
    </xf>
    <xf numFmtId="0" fontId="26" fillId="0" borderId="0" xfId="6" applyFont="1" applyAlignment="1" applyProtection="1"/>
    <xf numFmtId="16" fontId="5" fillId="0" borderId="6" xfId="0" applyNumberFormat="1" applyFont="1" applyFill="1" applyBorder="1" applyAlignment="1" applyProtection="1">
      <alignment horizontal="center" vertical="center"/>
    </xf>
    <xf numFmtId="0" fontId="22" fillId="0" borderId="0" xfId="0" applyFont="1" applyAlignment="1" applyProtection="1">
      <alignment horizontal="left" vertical="center" wrapText="1"/>
    </xf>
    <xf numFmtId="0" fontId="5" fillId="4" borderId="0" xfId="2" applyFont="1" applyFill="1" applyAlignment="1" applyProtection="1">
      <alignment vertical="center"/>
    </xf>
    <xf numFmtId="0" fontId="5" fillId="0" borderId="60" xfId="0" applyFont="1" applyBorder="1" applyAlignment="1" applyProtection="1">
      <alignment horizontal="center" vertical="center"/>
    </xf>
    <xf numFmtId="171" fontId="5" fillId="0" borderId="60" xfId="0" applyNumberFormat="1" applyFont="1" applyBorder="1" applyAlignment="1" applyProtection="1">
      <alignment horizontal="center" vertical="center"/>
    </xf>
    <xf numFmtId="0" fontId="5" fillId="8" borderId="60" xfId="0" applyFont="1" applyFill="1" applyBorder="1" applyAlignment="1" applyProtection="1">
      <alignment horizontal="center" vertical="center"/>
      <protection locked="0"/>
    </xf>
    <xf numFmtId="165" fontId="5" fillId="0" borderId="61" xfId="0" applyNumberFormat="1" applyFont="1" applyBorder="1" applyAlignment="1" applyProtection="1">
      <alignment horizontal="center" vertical="center"/>
    </xf>
    <xf numFmtId="16" fontId="5" fillId="10" borderId="6" xfId="0" applyNumberFormat="1" applyFont="1" applyFill="1" applyBorder="1" applyAlignment="1" applyProtection="1">
      <alignment horizontal="center" vertical="center"/>
    </xf>
    <xf numFmtId="0" fontId="5" fillId="10" borderId="28" xfId="0" applyFont="1" applyFill="1" applyBorder="1" applyAlignment="1" applyProtection="1">
      <alignment horizontal="center" vertical="center"/>
    </xf>
    <xf numFmtId="0" fontId="5" fillId="10" borderId="36" xfId="0" applyFont="1" applyFill="1" applyBorder="1" applyAlignment="1" applyProtection="1">
      <alignment horizontal="center" vertical="center"/>
    </xf>
    <xf numFmtId="0" fontId="5" fillId="8" borderId="7" xfId="0" applyNumberFormat="1" applyFont="1" applyFill="1" applyBorder="1" applyAlignment="1" applyProtection="1">
      <alignment horizontal="center" vertical="center" wrapText="1"/>
      <protection locked="0"/>
    </xf>
    <xf numFmtId="0" fontId="5" fillId="8" borderId="4" xfId="0" applyNumberFormat="1" applyFont="1" applyFill="1" applyBorder="1" applyAlignment="1" applyProtection="1">
      <alignment horizontal="center" vertical="center" wrapText="1"/>
      <protection locked="0"/>
    </xf>
    <xf numFmtId="0" fontId="5" fillId="8" borderId="9" xfId="0" applyNumberFormat="1" applyFont="1" applyFill="1" applyBorder="1" applyAlignment="1" applyProtection="1">
      <alignment horizontal="center" vertical="center"/>
      <protection locked="0"/>
    </xf>
    <xf numFmtId="0" fontId="5" fillId="8" borderId="9" xfId="0" applyNumberFormat="1" applyFont="1" applyFill="1" applyBorder="1" applyAlignment="1" applyProtection="1">
      <alignment horizontal="center" vertical="center" wrapText="1"/>
      <protection locked="0"/>
    </xf>
    <xf numFmtId="0" fontId="5" fillId="8" borderId="10" xfId="0" applyNumberFormat="1" applyFont="1" applyFill="1" applyBorder="1" applyAlignment="1" applyProtection="1">
      <alignment horizontal="center" vertical="center" wrapText="1"/>
      <protection locked="0"/>
    </xf>
    <xf numFmtId="0" fontId="13" fillId="0" borderId="0" xfId="0" applyFont="1" applyAlignment="1" applyProtection="1">
      <alignment horizontal="center" vertical="center"/>
    </xf>
    <xf numFmtId="0" fontId="9" fillId="0" borderId="0" xfId="0" applyFont="1" applyAlignment="1" applyProtection="1">
      <alignment horizontal="center" vertical="center"/>
    </xf>
    <xf numFmtId="14" fontId="7" fillId="0" borderId="0" xfId="0" applyNumberFormat="1" applyFont="1" applyAlignment="1" applyProtection="1">
      <alignment horizontal="center" vertical="center"/>
    </xf>
    <xf numFmtId="0" fontId="16" fillId="0" borderId="0" xfId="0" applyFont="1" applyAlignment="1" applyProtection="1">
      <alignment horizontal="center" vertical="center"/>
    </xf>
    <xf numFmtId="0" fontId="6" fillId="0" borderId="0" xfId="0" applyFont="1" applyBorder="1" applyAlignment="1" applyProtection="1">
      <alignment horizontal="center" vertical="center" wrapText="1"/>
    </xf>
    <xf numFmtId="14" fontId="16" fillId="0" borderId="0" xfId="0" applyNumberFormat="1" applyFont="1" applyAlignment="1" applyProtection="1">
      <alignment horizontal="center" vertical="center"/>
    </xf>
    <xf numFmtId="0" fontId="18" fillId="0" borderId="0" xfId="0" applyFont="1" applyAlignment="1" applyProtection="1">
      <alignment horizontal="center" vertical="center"/>
    </xf>
    <xf numFmtId="0" fontId="22" fillId="0" borderId="0" xfId="0" applyFont="1" applyAlignment="1" applyProtection="1">
      <alignment horizontal="left" vertical="center"/>
    </xf>
    <xf numFmtId="14" fontId="5" fillId="0" borderId="0" xfId="0" applyNumberFormat="1" applyFont="1" applyAlignment="1" applyProtection="1">
      <alignment horizontal="center" vertical="center"/>
    </xf>
    <xf numFmtId="0" fontId="16" fillId="0" borderId="0" xfId="0" applyFont="1" applyBorder="1" applyAlignment="1" applyProtection="1">
      <alignment horizontal="left" vertical="center" wrapText="1"/>
    </xf>
    <xf numFmtId="0" fontId="6" fillId="0" borderId="0" xfId="0" applyFont="1" applyAlignment="1" applyProtection="1">
      <alignment horizontal="center" vertical="center"/>
    </xf>
    <xf numFmtId="0" fontId="5" fillId="0" borderId="3" xfId="0" applyFont="1" applyFill="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16" fillId="0" borderId="0" xfId="0" applyFont="1" applyBorder="1" applyAlignment="1" applyProtection="1">
      <alignment horizontal="left" vertical="center"/>
    </xf>
    <xf numFmtId="0" fontId="32" fillId="0" borderId="0" xfId="2" applyFont="1" applyAlignment="1" applyProtection="1">
      <alignment horizontal="center" vertical="center"/>
    </xf>
    <xf numFmtId="0" fontId="18" fillId="0" borderId="3" xfId="2" applyFont="1" applyBorder="1" applyAlignment="1" applyProtection="1">
      <alignment horizontal="left" vertical="center"/>
    </xf>
    <xf numFmtId="0" fontId="18" fillId="0" borderId="0" xfId="2" applyFont="1" applyAlignment="1" applyProtection="1">
      <alignment horizontal="center" vertical="center"/>
    </xf>
    <xf numFmtId="0" fontId="22" fillId="0" borderId="30" xfId="2" applyFont="1" applyFill="1" applyBorder="1" applyAlignment="1" applyProtection="1">
      <alignment horizontal="center" vertical="top" wrapText="1"/>
    </xf>
    <xf numFmtId="0" fontId="22" fillId="0" borderId="0" xfId="2" applyFont="1" applyFill="1" applyBorder="1" applyAlignment="1" applyProtection="1">
      <alignment horizontal="center" vertical="top" wrapText="1"/>
    </xf>
    <xf numFmtId="0" fontId="22" fillId="0" borderId="31" xfId="2" applyFont="1" applyFill="1" applyBorder="1" applyAlignment="1" applyProtection="1">
      <alignment horizontal="center" vertical="top" wrapText="1"/>
    </xf>
    <xf numFmtId="14" fontId="30" fillId="0" borderId="0" xfId="2" applyNumberFormat="1" applyFont="1" applyAlignment="1" applyProtection="1">
      <alignment horizontal="center" vertical="center"/>
    </xf>
    <xf numFmtId="0" fontId="38" fillId="0" borderId="3" xfId="5" applyFont="1" applyFill="1" applyBorder="1" applyAlignment="1" applyProtection="1">
      <alignment horizontal="center" vertical="center"/>
      <protection locked="0"/>
    </xf>
    <xf numFmtId="0" fontId="38" fillId="0" borderId="0" xfId="5" applyFont="1" applyFill="1" applyProtection="1">
      <protection locked="0"/>
    </xf>
    <xf numFmtId="0" fontId="38" fillId="0" borderId="0" xfId="5" applyFont="1" applyFill="1" applyBorder="1" applyAlignment="1" applyProtection="1">
      <alignment horizontal="center"/>
      <protection locked="0"/>
    </xf>
    <xf numFmtId="0" fontId="38" fillId="0" borderId="0" xfId="5" applyFont="1" applyProtection="1">
      <protection locked="0"/>
    </xf>
    <xf numFmtId="0" fontId="5" fillId="0" borderId="0" xfId="0" applyFont="1" applyProtection="1"/>
    <xf numFmtId="0" fontId="38" fillId="0" borderId="0" xfId="5" applyFont="1" applyAlignment="1" applyProtection="1">
      <alignment horizontal="center"/>
    </xf>
    <xf numFmtId="0" fontId="38" fillId="0" borderId="0" xfId="5" applyFont="1" applyProtection="1"/>
    <xf numFmtId="0" fontId="37" fillId="0" borderId="0" xfId="5" applyFont="1" applyProtection="1"/>
    <xf numFmtId="174" fontId="37" fillId="11" borderId="18" xfId="5" applyNumberFormat="1" applyFont="1" applyFill="1" applyBorder="1" applyAlignment="1" applyProtection="1">
      <alignment horizontal="center"/>
    </xf>
    <xf numFmtId="174" fontId="37" fillId="11" borderId="3" xfId="5" applyNumberFormat="1" applyFont="1" applyFill="1" applyBorder="1" applyAlignment="1" applyProtection="1">
      <alignment horizontal="center"/>
    </xf>
    <xf numFmtId="174" fontId="38" fillId="0" borderId="0" xfId="5" applyNumberFormat="1" applyFont="1" applyBorder="1" applyAlignment="1" applyProtection="1">
      <alignment horizontal="center"/>
    </xf>
    <xf numFmtId="0" fontId="38" fillId="0" borderId="3" xfId="5" applyFont="1" applyFill="1" applyBorder="1" applyAlignment="1" applyProtection="1">
      <alignment horizontal="center" vertical="center"/>
    </xf>
    <xf numFmtId="0" fontId="38" fillId="0" borderId="0" xfId="5" applyFont="1" applyFill="1" applyProtection="1"/>
    <xf numFmtId="0" fontId="38" fillId="0" borderId="0" xfId="5" applyFont="1" applyFill="1" applyBorder="1" applyAlignment="1" applyProtection="1">
      <alignment horizontal="center"/>
    </xf>
    <xf numFmtId="0" fontId="41" fillId="0" borderId="0" xfId="5" applyFont="1" applyFill="1" applyBorder="1" applyAlignment="1" applyProtection="1">
      <alignment horizontal="center"/>
    </xf>
    <xf numFmtId="0" fontId="38" fillId="0" borderId="0" xfId="5" applyFont="1" applyBorder="1" applyProtection="1"/>
    <xf numFmtId="0" fontId="38" fillId="0" borderId="3" xfId="5" applyFont="1" applyBorder="1" applyAlignment="1" applyProtection="1">
      <alignment horizontal="left" indent="1"/>
    </xf>
    <xf numFmtId="0" fontId="7" fillId="4" borderId="0" xfId="0" applyFont="1" applyFill="1" applyAlignment="1" applyProtection="1">
      <alignment horizontal="center" vertical="top" wrapText="1"/>
    </xf>
    <xf numFmtId="0" fontId="7" fillId="9" borderId="6" xfId="0" applyFont="1" applyFill="1" applyBorder="1" applyAlignment="1" applyProtection="1">
      <alignment horizontal="center" vertical="center"/>
    </xf>
    <xf numFmtId="0" fontId="7" fillId="9" borderId="3" xfId="0" applyFont="1" applyFill="1" applyBorder="1" applyAlignment="1" applyProtection="1">
      <alignment horizontal="center" vertical="center"/>
    </xf>
    <xf numFmtId="0" fontId="7" fillId="9" borderId="9" xfId="0" applyFont="1" applyFill="1" applyBorder="1" applyAlignment="1" applyProtection="1">
      <alignment horizontal="center" vertical="center"/>
    </xf>
    <xf numFmtId="0" fontId="31" fillId="4" borderId="0" xfId="2" applyFont="1" applyFill="1" applyAlignment="1" applyProtection="1">
      <alignment horizontal="center" vertical="top" wrapText="1"/>
    </xf>
    <xf numFmtId="0" fontId="18" fillId="0" borderId="0" xfId="0" applyFont="1" applyFill="1" applyBorder="1" applyAlignment="1" applyProtection="1">
      <alignment horizontal="left" vertical="center"/>
    </xf>
    <xf numFmtId="0" fontId="5" fillId="10" borderId="6" xfId="0" applyFont="1" applyFill="1" applyBorder="1" applyAlignment="1" applyProtection="1">
      <alignment horizontal="center" vertical="center"/>
    </xf>
    <xf numFmtId="0" fontId="5" fillId="10" borderId="7" xfId="0" applyFont="1" applyFill="1" applyBorder="1" applyAlignment="1" applyProtection="1">
      <alignment horizontal="center" vertical="center"/>
    </xf>
    <xf numFmtId="0" fontId="5" fillId="10" borderId="3" xfId="0" applyFont="1" applyFill="1" applyBorder="1" applyAlignment="1" applyProtection="1">
      <alignment horizontal="center" vertical="center"/>
    </xf>
    <xf numFmtId="0" fontId="5" fillId="10" borderId="4" xfId="0" applyFont="1" applyFill="1" applyBorder="1" applyAlignment="1" applyProtection="1">
      <alignment horizontal="center" vertical="center"/>
    </xf>
    <xf numFmtId="0" fontId="5" fillId="10" borderId="9" xfId="0" applyFont="1" applyFill="1" applyBorder="1" applyAlignment="1" applyProtection="1">
      <alignment horizontal="center" vertical="center"/>
    </xf>
    <xf numFmtId="0" fontId="5" fillId="10" borderId="10" xfId="0" applyFont="1" applyFill="1" applyBorder="1" applyAlignment="1" applyProtection="1">
      <alignment horizontal="center" vertical="center"/>
    </xf>
    <xf numFmtId="0" fontId="38" fillId="0" borderId="0" xfId="5" applyFont="1" applyBorder="1" applyAlignment="1" applyProtection="1">
      <alignment horizontal="center"/>
    </xf>
    <xf numFmtId="175" fontId="38" fillId="0" borderId="3" xfId="5" applyNumberFormat="1" applyFont="1" applyFill="1" applyBorder="1" applyAlignment="1" applyProtection="1">
      <alignment horizontal="center"/>
    </xf>
    <xf numFmtId="175" fontId="38" fillId="0" borderId="0" xfId="5" applyNumberFormat="1" applyFont="1" applyFill="1" applyBorder="1" applyAlignment="1" applyProtection="1">
      <alignment horizontal="center"/>
    </xf>
    <xf numFmtId="0" fontId="38" fillId="0" borderId="0" xfId="5" applyFont="1" applyAlignment="1" applyProtection="1">
      <alignment horizontal="right"/>
    </xf>
    <xf numFmtId="0" fontId="38" fillId="0" borderId="18" xfId="5" applyFont="1" applyBorder="1" applyAlignment="1" applyProtection="1">
      <alignment horizontal="left" indent="1"/>
    </xf>
    <xf numFmtId="0" fontId="38" fillId="0" borderId="3" xfId="5" applyFont="1" applyFill="1" applyBorder="1" applyAlignment="1" applyProtection="1">
      <alignment horizontal="left" indent="1"/>
    </xf>
    <xf numFmtId="0" fontId="7" fillId="9" borderId="7" xfId="0" applyFont="1" applyFill="1" applyBorder="1" applyAlignment="1" applyProtection="1">
      <alignment horizontal="center" vertical="center"/>
    </xf>
    <xf numFmtId="0" fontId="7" fillId="9" borderId="4" xfId="0" applyFont="1" applyFill="1" applyBorder="1" applyAlignment="1" applyProtection="1">
      <alignment horizontal="center" vertical="center"/>
    </xf>
    <xf numFmtId="0" fontId="7" fillId="9" borderId="5" xfId="0" applyFont="1" applyFill="1" applyBorder="1" applyAlignment="1" applyProtection="1">
      <alignment horizontal="center" vertical="center"/>
    </xf>
    <xf numFmtId="0" fontId="7" fillId="9" borderId="2" xfId="0" applyFont="1" applyFill="1" applyBorder="1" applyAlignment="1" applyProtection="1">
      <alignment horizontal="center" vertical="center"/>
    </xf>
    <xf numFmtId="0" fontId="7" fillId="9" borderId="8" xfId="0" applyFont="1" applyFill="1" applyBorder="1" applyAlignment="1" applyProtection="1">
      <alignment horizontal="center" vertical="center"/>
    </xf>
    <xf numFmtId="0" fontId="43" fillId="0" borderId="3" xfId="5" applyFont="1" applyFill="1" applyBorder="1" applyAlignment="1" applyProtection="1">
      <alignment horizontal="center" vertical="center"/>
    </xf>
    <xf numFmtId="0" fontId="6" fillId="0" borderId="0" xfId="0" applyFont="1" applyAlignment="1" applyProtection="1">
      <alignment horizontal="center" vertical="center"/>
    </xf>
    <xf numFmtId="0" fontId="13" fillId="0" borderId="0" xfId="2" applyFont="1" applyAlignment="1" applyProtection="1">
      <alignment horizontal="center" vertical="center"/>
    </xf>
    <xf numFmtId="16" fontId="5" fillId="12" borderId="6" xfId="0" applyNumberFormat="1" applyFont="1" applyFill="1" applyBorder="1" applyAlignment="1" applyProtection="1">
      <alignment horizontal="center" vertical="center"/>
    </xf>
    <xf numFmtId="0" fontId="16" fillId="12" borderId="3" xfId="0" applyFont="1" applyFill="1" applyBorder="1" applyAlignment="1" applyProtection="1">
      <alignment horizontal="center" vertical="center"/>
    </xf>
    <xf numFmtId="0" fontId="5" fillId="12" borderId="9" xfId="0" applyFont="1" applyFill="1" applyBorder="1" applyAlignment="1" applyProtection="1">
      <alignment horizontal="center" vertical="center"/>
    </xf>
    <xf numFmtId="16" fontId="5" fillId="12" borderId="5" xfId="0" applyNumberFormat="1" applyFont="1" applyFill="1" applyBorder="1" applyAlignment="1" applyProtection="1">
      <alignment horizontal="center" vertical="center" wrapText="1"/>
    </xf>
    <xf numFmtId="16" fontId="16" fillId="12" borderId="2" xfId="0" applyNumberFormat="1" applyFont="1" applyFill="1" applyBorder="1" applyAlignment="1" applyProtection="1">
      <alignment horizontal="center" vertical="center" wrapText="1"/>
    </xf>
    <xf numFmtId="16" fontId="5" fillId="12" borderId="7" xfId="0" applyNumberFormat="1" applyFont="1" applyFill="1" applyBorder="1" applyAlignment="1" applyProtection="1">
      <alignment horizontal="center" vertical="center"/>
    </xf>
    <xf numFmtId="0" fontId="16" fillId="12" borderId="4" xfId="0" applyFont="1" applyFill="1" applyBorder="1" applyAlignment="1" applyProtection="1">
      <alignment horizontal="center" vertical="center"/>
    </xf>
    <xf numFmtId="165" fontId="5" fillId="0" borderId="62" xfId="0" applyNumberFormat="1" applyFont="1" applyBorder="1" applyAlignment="1" applyProtection="1">
      <alignment horizontal="center" vertical="center"/>
    </xf>
    <xf numFmtId="0" fontId="5" fillId="8" borderId="43" xfId="0" applyNumberFormat="1" applyFont="1" applyFill="1" applyBorder="1" applyAlignment="1" applyProtection="1">
      <alignment horizontal="center" vertical="center"/>
      <protection locked="0"/>
    </xf>
    <xf numFmtId="16" fontId="16" fillId="0" borderId="40" xfId="0" applyNumberFormat="1" applyFont="1" applyBorder="1" applyAlignment="1" applyProtection="1">
      <alignment horizontal="center" vertical="center" wrapText="1"/>
    </xf>
    <xf numFmtId="0" fontId="43" fillId="0" borderId="0" xfId="2" applyFont="1" applyAlignment="1" applyProtection="1">
      <alignment vertical="center"/>
    </xf>
    <xf numFmtId="0" fontId="43" fillId="0" borderId="0" xfId="2" applyFont="1" applyAlignment="1" applyProtection="1">
      <alignment horizontal="center" vertical="center"/>
    </xf>
    <xf numFmtId="16" fontId="43" fillId="0" borderId="24" xfId="2" applyNumberFormat="1" applyFont="1" applyFill="1" applyBorder="1" applyAlignment="1" applyProtection="1">
      <alignment horizontal="center" vertical="center"/>
    </xf>
    <xf numFmtId="16" fontId="43" fillId="0" borderId="6" xfId="2" applyNumberFormat="1" applyFont="1" applyFill="1" applyBorder="1" applyAlignment="1" applyProtection="1">
      <alignment horizontal="center" vertical="center"/>
    </xf>
    <xf numFmtId="16" fontId="43" fillId="0" borderId="6" xfId="2" applyNumberFormat="1" applyFont="1" applyFill="1" applyBorder="1" applyAlignment="1" applyProtection="1">
      <alignment horizontal="center" vertical="center" wrapText="1"/>
    </xf>
    <xf numFmtId="16" fontId="43" fillId="0" borderId="15" xfId="2" applyNumberFormat="1" applyFont="1" applyFill="1" applyBorder="1" applyAlignment="1" applyProtection="1">
      <alignment horizontal="center" vertical="center"/>
    </xf>
    <xf numFmtId="16" fontId="43" fillId="0" borderId="7" xfId="2" applyNumberFormat="1" applyFont="1" applyFill="1" applyBorder="1" applyAlignment="1" applyProtection="1">
      <alignment horizontal="center" vertical="center"/>
    </xf>
    <xf numFmtId="0" fontId="43" fillId="0" borderId="8" xfId="2" applyFont="1" applyFill="1" applyBorder="1" applyAlignment="1" applyProtection="1">
      <alignment horizontal="center" vertical="center"/>
    </xf>
    <xf numFmtId="0" fontId="43" fillId="0" borderId="9" xfId="2" applyFont="1" applyFill="1" applyBorder="1" applyAlignment="1" applyProtection="1">
      <alignment horizontal="center" vertical="center"/>
    </xf>
    <xf numFmtId="0" fontId="43" fillId="0" borderId="10" xfId="2" applyFont="1" applyFill="1" applyBorder="1" applyAlignment="1" applyProtection="1">
      <alignment horizontal="center" vertical="center"/>
    </xf>
    <xf numFmtId="0" fontId="43" fillId="0" borderId="11" xfId="2" applyFont="1" applyFill="1" applyBorder="1" applyAlignment="1" applyProtection="1">
      <alignment horizontal="center" vertical="center" wrapText="1"/>
    </xf>
    <xf numFmtId="0" fontId="43" fillId="8" borderId="34" xfId="2" applyFont="1" applyFill="1" applyBorder="1" applyAlignment="1" applyProtection="1">
      <alignment horizontal="center" vertical="center"/>
      <protection locked="0"/>
    </xf>
    <xf numFmtId="0" fontId="43" fillId="8" borderId="37" xfId="2" applyFont="1" applyFill="1" applyBorder="1" applyAlignment="1" applyProtection="1">
      <alignment horizontal="center" vertical="center"/>
      <protection locked="0"/>
    </xf>
    <xf numFmtId="0" fontId="43" fillId="0" borderId="66" xfId="2" applyFont="1" applyFill="1" applyBorder="1" applyAlignment="1" applyProtection="1">
      <alignment horizontal="center" vertical="center" wrapText="1"/>
    </xf>
    <xf numFmtId="0" fontId="43" fillId="8" borderId="67" xfId="2" applyFont="1" applyFill="1" applyBorder="1" applyAlignment="1" applyProtection="1">
      <alignment horizontal="center" vertical="center"/>
      <protection locked="0"/>
    </xf>
    <xf numFmtId="0" fontId="43" fillId="0" borderId="52" xfId="2" applyFont="1" applyFill="1" applyBorder="1" applyAlignment="1" applyProtection="1">
      <alignment horizontal="center" vertical="center" wrapText="1"/>
    </xf>
    <xf numFmtId="0" fontId="43" fillId="8" borderId="41" xfId="2" applyFont="1" applyFill="1" applyBorder="1" applyAlignment="1" applyProtection="1">
      <alignment horizontal="center" vertical="center"/>
      <protection locked="0"/>
    </xf>
    <xf numFmtId="0" fontId="43" fillId="8" borderId="42" xfId="2" applyFont="1" applyFill="1" applyBorder="1" applyAlignment="1" applyProtection="1">
      <alignment horizontal="center" vertical="center"/>
      <protection locked="0"/>
    </xf>
    <xf numFmtId="0" fontId="43" fillId="0" borderId="0" xfId="2" applyFont="1" applyFill="1" applyBorder="1" applyAlignment="1" applyProtection="1">
      <alignment vertical="center"/>
    </xf>
    <xf numFmtId="0" fontId="43" fillId="0" borderId="0" xfId="2" applyFont="1" applyFill="1" applyBorder="1" applyAlignment="1" applyProtection="1">
      <alignment horizontal="center" vertical="center" wrapText="1"/>
    </xf>
    <xf numFmtId="0" fontId="43" fillId="0" borderId="0" xfId="2" applyFont="1" applyFill="1" applyBorder="1" applyAlignment="1" applyProtection="1">
      <alignment horizontal="center" vertical="center"/>
      <protection locked="0"/>
    </xf>
    <xf numFmtId="16" fontId="43" fillId="0" borderId="5" xfId="2" applyNumberFormat="1" applyFont="1" applyBorder="1" applyAlignment="1" applyProtection="1">
      <alignment horizontal="center" vertical="center"/>
    </xf>
    <xf numFmtId="16" fontId="43" fillId="0" borderId="7" xfId="2" applyNumberFormat="1" applyFont="1" applyFill="1" applyBorder="1" applyAlignment="1" applyProtection="1">
      <alignment horizontal="center" vertical="center" wrapText="1"/>
    </xf>
    <xf numFmtId="0" fontId="43" fillId="0" borderId="8" xfId="2" applyFont="1" applyBorder="1" applyAlignment="1" applyProtection="1">
      <alignment horizontal="center" vertical="center"/>
    </xf>
    <xf numFmtId="0" fontId="43" fillId="0" borderId="20" xfId="2" applyFont="1" applyFill="1" applyBorder="1" applyAlignment="1" applyProtection="1">
      <alignment horizontal="center" vertical="center"/>
    </xf>
    <xf numFmtId="0" fontId="43" fillId="0" borderId="9" xfId="2" applyFont="1" applyBorder="1" applyAlignment="1" applyProtection="1">
      <alignment horizontal="center" vertical="center"/>
    </xf>
    <xf numFmtId="0" fontId="43" fillId="0" borderId="10" xfId="2" applyFont="1" applyBorder="1" applyAlignment="1" applyProtection="1">
      <alignment horizontal="center" vertical="center"/>
    </xf>
    <xf numFmtId="0" fontId="43" fillId="8" borderId="64" xfId="2" applyFont="1" applyFill="1" applyBorder="1" applyAlignment="1" applyProtection="1">
      <alignment horizontal="center" vertical="center"/>
      <protection locked="0"/>
    </xf>
    <xf numFmtId="0" fontId="43" fillId="0" borderId="39" xfId="2" applyFont="1" applyFill="1" applyBorder="1" applyAlignment="1" applyProtection="1">
      <alignment horizontal="center" vertical="center" wrapText="1"/>
    </xf>
    <xf numFmtId="0" fontId="43" fillId="8" borderId="47" xfId="2" applyFont="1" applyFill="1" applyBorder="1" applyAlignment="1" applyProtection="1">
      <alignment horizontal="center" vertical="center"/>
      <protection locked="0"/>
    </xf>
    <xf numFmtId="0" fontId="43" fillId="8" borderId="35" xfId="2" applyFont="1" applyFill="1" applyBorder="1" applyAlignment="1" applyProtection="1">
      <alignment horizontal="center" vertical="center"/>
      <protection locked="0"/>
    </xf>
    <xf numFmtId="0" fontId="43" fillId="8" borderId="71" xfId="2" applyFont="1" applyFill="1" applyBorder="1" applyAlignment="1" applyProtection="1">
      <alignment horizontal="center" vertical="center"/>
      <protection locked="0"/>
    </xf>
    <xf numFmtId="0" fontId="43" fillId="8" borderId="40" xfId="2" applyFont="1" applyFill="1" applyBorder="1" applyAlignment="1" applyProtection="1">
      <alignment horizontal="center" vertical="center"/>
      <protection locked="0"/>
    </xf>
    <xf numFmtId="14" fontId="44" fillId="0" borderId="0" xfId="2" applyNumberFormat="1" applyFont="1" applyAlignment="1" applyProtection="1">
      <alignment horizontal="center" vertical="center"/>
    </xf>
    <xf numFmtId="0" fontId="44" fillId="0" borderId="0" xfId="2" applyFont="1" applyAlignment="1" applyProtection="1">
      <alignment horizontal="center" vertical="center"/>
    </xf>
    <xf numFmtId="0" fontId="45" fillId="0" borderId="0" xfId="2" applyFont="1" applyAlignment="1" applyProtection="1">
      <alignment horizontal="center" vertical="center"/>
    </xf>
    <xf numFmtId="0" fontId="44" fillId="6" borderId="0" xfId="2" applyFont="1" applyFill="1" applyBorder="1" applyAlignment="1" applyProtection="1">
      <alignment horizontal="center" vertical="center" wrapText="1"/>
    </xf>
    <xf numFmtId="0" fontId="45" fillId="0" borderId="0" xfId="2" applyFont="1" applyFill="1" applyBorder="1" applyAlignment="1" applyProtection="1">
      <alignment horizontal="center" vertical="center" wrapText="1"/>
    </xf>
    <xf numFmtId="0" fontId="43" fillId="0" borderId="0" xfId="2" applyFont="1" applyFill="1" applyBorder="1" applyAlignment="1" applyProtection="1">
      <alignment horizontal="center" vertical="center"/>
    </xf>
    <xf numFmtId="165" fontId="43" fillId="0" borderId="0" xfId="2" applyNumberFormat="1" applyFont="1" applyAlignment="1" applyProtection="1">
      <alignment horizontal="center" vertical="center"/>
    </xf>
    <xf numFmtId="165" fontId="43" fillId="0" borderId="0" xfId="2" applyNumberFormat="1" applyFont="1" applyFill="1" applyBorder="1" applyAlignment="1" applyProtection="1">
      <alignment horizontal="center" vertical="center"/>
    </xf>
    <xf numFmtId="165" fontId="43" fillId="0" borderId="0" xfId="2" applyNumberFormat="1" applyFont="1" applyBorder="1" applyAlignment="1" applyProtection="1">
      <alignment horizontal="center" vertical="center"/>
    </xf>
    <xf numFmtId="0" fontId="43" fillId="0" borderId="3" xfId="2" applyFont="1" applyFill="1" applyBorder="1" applyAlignment="1" applyProtection="1">
      <alignment horizontal="center" vertical="center" wrapText="1"/>
    </xf>
    <xf numFmtId="0" fontId="44" fillId="8" borderId="3" xfId="2" applyFont="1" applyFill="1" applyBorder="1" applyAlignment="1" applyProtection="1">
      <alignment horizontal="center" vertical="center" wrapText="1"/>
      <protection locked="0"/>
    </xf>
    <xf numFmtId="0" fontId="43" fillId="0" borderId="0" xfId="2" applyFont="1" applyAlignment="1" applyProtection="1">
      <alignment horizontal="left" vertical="center"/>
    </xf>
    <xf numFmtId="0" fontId="43" fillId="0" borderId="0" xfId="2" applyFont="1" applyAlignment="1" applyProtection="1">
      <alignment vertical="center"/>
      <protection locked="0"/>
    </xf>
    <xf numFmtId="14" fontId="43" fillId="0" borderId="0" xfId="2" applyNumberFormat="1" applyFont="1" applyAlignment="1" applyProtection="1">
      <alignment horizontal="center" vertical="center"/>
    </xf>
    <xf numFmtId="0" fontId="43" fillId="0" borderId="3" xfId="5" applyFont="1" applyBorder="1" applyAlignment="1" applyProtection="1">
      <alignment horizontal="left" indent="1"/>
    </xf>
    <xf numFmtId="0" fontId="43" fillId="0" borderId="3" xfId="5" applyFont="1" applyFill="1" applyBorder="1" applyAlignment="1" applyProtection="1">
      <alignment horizontal="left" indent="1"/>
    </xf>
    <xf numFmtId="14" fontId="8" fillId="0" borderId="0" xfId="0" applyNumberFormat="1" applyFont="1" applyAlignment="1" applyProtection="1">
      <alignment horizontal="center" vertical="center"/>
    </xf>
    <xf numFmtId="0" fontId="7" fillId="0" borderId="3" xfId="0" applyFont="1" applyFill="1" applyBorder="1" applyAlignment="1" applyProtection="1">
      <alignment horizontal="center" vertical="center" wrapText="1"/>
    </xf>
    <xf numFmtId="0" fontId="16" fillId="0" borderId="0" xfId="0" applyFont="1" applyAlignment="1" applyProtection="1">
      <alignment horizontal="center" vertical="center"/>
    </xf>
    <xf numFmtId="14" fontId="16" fillId="0" borderId="0" xfId="0" applyNumberFormat="1" applyFont="1" applyAlignment="1" applyProtection="1">
      <alignment horizontal="center" vertical="center"/>
    </xf>
    <xf numFmtId="0" fontId="16" fillId="0" borderId="3" xfId="0" applyFont="1" applyBorder="1" applyAlignment="1" applyProtection="1">
      <alignment horizontal="center" vertical="center"/>
    </xf>
    <xf numFmtId="0" fontId="6" fillId="0" borderId="0" xfId="0" applyFont="1" applyAlignment="1" applyProtection="1">
      <alignment horizontal="center" vertical="center"/>
    </xf>
    <xf numFmtId="0" fontId="5" fillId="0" borderId="3" xfId="0" applyFont="1" applyBorder="1" applyAlignment="1" applyProtection="1">
      <alignment horizontal="center" vertical="center"/>
    </xf>
    <xf numFmtId="0" fontId="16" fillId="0" borderId="0" xfId="0" applyFont="1" applyBorder="1" applyAlignment="1" applyProtection="1">
      <alignment horizontal="left" vertical="center"/>
    </xf>
    <xf numFmtId="0" fontId="7" fillId="9" borderId="68" xfId="0" applyFont="1" applyFill="1" applyBorder="1" applyAlignment="1" applyProtection="1">
      <alignment horizontal="center" vertical="center"/>
    </xf>
    <xf numFmtId="0" fontId="5" fillId="9" borderId="8" xfId="0" applyFont="1" applyFill="1" applyBorder="1" applyAlignment="1" applyProtection="1">
      <alignment horizontal="center" vertical="center"/>
    </xf>
    <xf numFmtId="0" fontId="5" fillId="9" borderId="10" xfId="0" applyFont="1" applyFill="1" applyBorder="1" applyAlignment="1" applyProtection="1">
      <alignment horizontal="center" vertical="center"/>
    </xf>
    <xf numFmtId="0" fontId="5" fillId="12" borderId="43" xfId="0" applyNumberFormat="1" applyFont="1" applyFill="1" applyBorder="1" applyAlignment="1" applyProtection="1">
      <alignment horizontal="center" vertical="center"/>
    </xf>
    <xf numFmtId="0" fontId="5" fillId="12" borderId="43" xfId="0" applyNumberFormat="1" applyFont="1" applyFill="1" applyBorder="1" applyAlignment="1" applyProtection="1">
      <alignment horizontal="center" vertical="center" wrapText="1"/>
    </xf>
    <xf numFmtId="0" fontId="5" fillId="12" borderId="63" xfId="0" applyNumberFormat="1" applyFont="1" applyFill="1" applyBorder="1" applyAlignment="1" applyProtection="1">
      <alignment horizontal="center" vertical="center" wrapText="1"/>
    </xf>
    <xf numFmtId="172" fontId="43" fillId="5" borderId="50" xfId="3" applyNumberFormat="1" applyFont="1" applyFill="1" applyBorder="1" applyAlignment="1" applyProtection="1">
      <alignment horizontal="center" vertical="center"/>
    </xf>
    <xf numFmtId="172" fontId="43" fillId="5" borderId="49" xfId="3" applyNumberFormat="1" applyFont="1" applyFill="1" applyBorder="1" applyAlignment="1" applyProtection="1">
      <alignment horizontal="center" vertical="center"/>
    </xf>
    <xf numFmtId="172" fontId="43" fillId="5" borderId="46" xfId="3" applyNumberFormat="1" applyFont="1" applyFill="1" applyBorder="1" applyAlignment="1" applyProtection="1">
      <alignment horizontal="center" vertical="center"/>
    </xf>
    <xf numFmtId="172" fontId="43" fillId="5" borderId="70" xfId="3" applyNumberFormat="1" applyFont="1" applyFill="1" applyBorder="1" applyAlignment="1" applyProtection="1">
      <alignment horizontal="center" vertical="center"/>
    </xf>
    <xf numFmtId="0" fontId="2" fillId="0" borderId="3" xfId="5" applyFont="1" applyFill="1" applyBorder="1" applyAlignment="1" applyProtection="1">
      <alignment horizontal="center" vertical="center"/>
      <protection locked="0"/>
    </xf>
    <xf numFmtId="0" fontId="2" fillId="0" borderId="3" xfId="5" applyFont="1" applyFill="1" applyBorder="1" applyAlignment="1" applyProtection="1">
      <alignment horizontal="center" vertical="center"/>
    </xf>
    <xf numFmtId="0" fontId="8" fillId="8" borderId="3" xfId="0" applyFont="1" applyFill="1" applyBorder="1" applyAlignment="1" applyProtection="1">
      <alignment horizontal="center" vertical="center" wrapText="1"/>
      <protection locked="0"/>
    </xf>
    <xf numFmtId="166" fontId="37" fillId="0" borderId="18" xfId="5" applyNumberFormat="1" applyFont="1" applyBorder="1" applyAlignment="1" applyProtection="1">
      <alignment horizontal="center"/>
    </xf>
    <xf numFmtId="166" fontId="37" fillId="0" borderId="19" xfId="5" applyNumberFormat="1" applyFont="1" applyBorder="1" applyAlignment="1" applyProtection="1">
      <alignment horizontal="center"/>
      <protection locked="0"/>
    </xf>
    <xf numFmtId="166" fontId="37" fillId="0" borderId="19" xfId="5" applyNumberFormat="1" applyFont="1" applyBorder="1" applyAlignment="1" applyProtection="1">
      <alignment horizontal="center"/>
    </xf>
    <xf numFmtId="166" fontId="44" fillId="0" borderId="18" xfId="5" applyNumberFormat="1" applyFont="1" applyBorder="1" applyAlignment="1" applyProtection="1">
      <alignment horizontal="center"/>
    </xf>
    <xf numFmtId="0" fontId="3" fillId="0" borderId="0" xfId="5" applyFont="1" applyAlignment="1" applyProtection="1">
      <alignment horizontal="center"/>
    </xf>
    <xf numFmtId="0" fontId="37" fillId="0" borderId="0" xfId="5" applyFont="1" applyAlignment="1" applyProtection="1">
      <alignment horizontal="center"/>
    </xf>
    <xf numFmtId="0" fontId="37" fillId="0" borderId="3" xfId="5" applyFont="1" applyBorder="1" applyAlignment="1" applyProtection="1">
      <alignment horizontal="center"/>
    </xf>
    <xf numFmtId="0" fontId="37" fillId="0" borderId="3" xfId="5" applyFont="1" applyBorder="1" applyAlignment="1" applyProtection="1">
      <alignment horizontal="center"/>
      <protection locked="0"/>
    </xf>
    <xf numFmtId="0" fontId="7" fillId="0" borderId="0" xfId="0" applyFont="1" applyAlignment="1" applyProtection="1">
      <alignment horizontal="left" vertical="top" wrapText="1"/>
    </xf>
    <xf numFmtId="0" fontId="13" fillId="0" borderId="23" xfId="0" applyFont="1" applyBorder="1" applyAlignment="1" applyProtection="1">
      <alignment horizontal="center" vertical="center"/>
    </xf>
    <xf numFmtId="0" fontId="15" fillId="8" borderId="28" xfId="0" applyFont="1" applyFill="1" applyBorder="1" applyAlignment="1" applyProtection="1">
      <alignment horizontal="center" vertical="top"/>
      <protection locked="0"/>
    </xf>
    <xf numFmtId="0" fontId="15" fillId="8" borderId="27" xfId="0" applyFont="1" applyFill="1" applyBorder="1" applyAlignment="1" applyProtection="1">
      <alignment horizontal="center" vertical="top"/>
      <protection locked="0"/>
    </xf>
    <xf numFmtId="0" fontId="15" fillId="8" borderId="29" xfId="0" applyFont="1" applyFill="1" applyBorder="1" applyAlignment="1" applyProtection="1">
      <alignment horizontal="center" vertical="top"/>
      <protection locked="0"/>
    </xf>
    <xf numFmtId="0" fontId="15" fillId="8" borderId="30" xfId="0" applyFont="1" applyFill="1" applyBorder="1" applyAlignment="1" applyProtection="1">
      <alignment horizontal="center" vertical="top"/>
      <protection locked="0"/>
    </xf>
    <xf numFmtId="0" fontId="15" fillId="8" borderId="0" xfId="0" applyFont="1" applyFill="1" applyBorder="1" applyAlignment="1" applyProtection="1">
      <alignment horizontal="center" vertical="top"/>
      <protection locked="0"/>
    </xf>
    <xf numFmtId="0" fontId="15" fillId="8" borderId="31" xfId="0" applyFont="1" applyFill="1" applyBorder="1" applyAlignment="1" applyProtection="1">
      <alignment horizontal="center" vertical="top"/>
      <protection locked="0"/>
    </xf>
    <xf numFmtId="0" fontId="15" fillId="8" borderId="32" xfId="0" applyFont="1" applyFill="1" applyBorder="1" applyAlignment="1" applyProtection="1">
      <alignment horizontal="center" vertical="top"/>
      <protection locked="0"/>
    </xf>
    <xf numFmtId="0" fontId="15" fillId="8" borderId="23" xfId="0" applyFont="1" applyFill="1" applyBorder="1" applyAlignment="1" applyProtection="1">
      <alignment horizontal="center" vertical="top"/>
      <protection locked="0"/>
    </xf>
    <xf numFmtId="0" fontId="15" fillId="8" borderId="33" xfId="0" applyFont="1" applyFill="1" applyBorder="1" applyAlignment="1" applyProtection="1">
      <alignment horizontal="center" vertical="top"/>
      <protection locked="0"/>
    </xf>
    <xf numFmtId="0" fontId="15" fillId="0" borderId="28" xfId="0" applyFont="1" applyFill="1" applyBorder="1" applyAlignment="1" applyProtection="1">
      <alignment horizontal="center" vertical="top" wrapText="1"/>
    </xf>
    <xf numFmtId="0" fontId="15" fillId="0" borderId="27" xfId="0" applyFont="1" applyFill="1" applyBorder="1" applyAlignment="1" applyProtection="1">
      <alignment horizontal="center" vertical="top" wrapText="1"/>
    </xf>
    <xf numFmtId="0" fontId="15" fillId="0" borderId="29" xfId="0" applyFont="1" applyFill="1" applyBorder="1" applyAlignment="1" applyProtection="1">
      <alignment horizontal="center" vertical="top" wrapText="1"/>
    </xf>
    <xf numFmtId="0" fontId="15" fillId="0" borderId="30" xfId="0" applyFont="1" applyFill="1" applyBorder="1" applyAlignment="1" applyProtection="1">
      <alignment horizontal="center" vertical="top" wrapText="1"/>
    </xf>
    <xf numFmtId="0" fontId="15" fillId="0" borderId="0" xfId="0" applyFont="1" applyFill="1" applyBorder="1" applyAlignment="1" applyProtection="1">
      <alignment horizontal="center" vertical="top" wrapText="1"/>
    </xf>
    <xf numFmtId="0" fontId="15" fillId="0" borderId="31" xfId="0" applyFont="1" applyFill="1" applyBorder="1" applyAlignment="1" applyProtection="1">
      <alignment horizontal="center" vertical="top" wrapText="1"/>
    </xf>
    <xf numFmtId="0" fontId="15" fillId="0" borderId="32" xfId="0" applyFont="1" applyFill="1" applyBorder="1" applyAlignment="1" applyProtection="1">
      <alignment horizontal="center" vertical="top" wrapText="1"/>
    </xf>
    <xf numFmtId="0" fontId="15" fillId="0" borderId="23" xfId="0" applyFont="1" applyFill="1" applyBorder="1" applyAlignment="1" applyProtection="1">
      <alignment horizontal="center" vertical="top" wrapText="1"/>
    </xf>
    <xf numFmtId="0" fontId="15" fillId="0" borderId="33" xfId="0" applyFont="1" applyFill="1" applyBorder="1" applyAlignment="1" applyProtection="1">
      <alignment horizontal="center" vertical="top" wrapText="1"/>
    </xf>
    <xf numFmtId="0" fontId="8" fillId="0" borderId="3" xfId="0" applyFont="1" applyBorder="1" applyAlignment="1" applyProtection="1">
      <alignment horizontal="center" vertical="center"/>
    </xf>
    <xf numFmtId="166" fontId="3" fillId="8" borderId="3" xfId="0" applyNumberFormat="1" applyFont="1" applyFill="1" applyBorder="1" applyAlignment="1" applyProtection="1">
      <alignment horizontal="center" vertical="center"/>
      <protection locked="0"/>
    </xf>
    <xf numFmtId="166" fontId="8" fillId="8" borderId="3" xfId="0" applyNumberFormat="1" applyFont="1" applyFill="1" applyBorder="1" applyAlignment="1" applyProtection="1">
      <alignment horizontal="center" vertical="center"/>
      <protection locked="0"/>
    </xf>
    <xf numFmtId="166" fontId="26" fillId="8" borderId="3" xfId="1"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xf>
    <xf numFmtId="14" fontId="7" fillId="0" borderId="0" xfId="0" applyNumberFormat="1" applyFont="1" applyAlignment="1" applyProtection="1">
      <alignment horizontal="center" vertical="center"/>
    </xf>
    <xf numFmtId="0" fontId="13" fillId="8" borderId="18" xfId="0" applyFont="1" applyFill="1" applyBorder="1" applyAlignment="1" applyProtection="1">
      <alignment horizontal="left" vertical="center"/>
      <protection locked="0"/>
    </xf>
    <xf numFmtId="0" fontId="13" fillId="8" borderId="19" xfId="0" applyFont="1" applyFill="1" applyBorder="1" applyAlignment="1" applyProtection="1">
      <alignment horizontal="left" vertical="center"/>
      <protection locked="0"/>
    </xf>
    <xf numFmtId="0" fontId="13" fillId="0" borderId="3" xfId="0" applyFont="1" applyBorder="1" applyAlignment="1" applyProtection="1">
      <alignment horizontal="center" vertical="center"/>
    </xf>
    <xf numFmtId="0" fontId="13" fillId="8" borderId="3"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xf>
    <xf numFmtId="0" fontId="9" fillId="7" borderId="18" xfId="0" applyFont="1" applyFill="1" applyBorder="1" applyAlignment="1" applyProtection="1">
      <alignment horizontal="center" vertical="center"/>
    </xf>
    <xf numFmtId="0" fontId="9" fillId="7" borderId="22" xfId="0" applyFont="1" applyFill="1" applyBorder="1" applyAlignment="1" applyProtection="1">
      <alignment horizontal="center" vertical="center"/>
    </xf>
    <xf numFmtId="0" fontId="9" fillId="7" borderId="19" xfId="0" applyFont="1" applyFill="1" applyBorder="1" applyAlignment="1" applyProtection="1">
      <alignment horizontal="center" vertical="center"/>
    </xf>
    <xf numFmtId="0" fontId="13" fillId="8" borderId="22" xfId="0" applyFont="1" applyFill="1" applyBorder="1" applyAlignment="1" applyProtection="1">
      <alignment horizontal="left" vertical="center"/>
      <protection locked="0"/>
    </xf>
    <xf numFmtId="0" fontId="3" fillId="8" borderId="3" xfId="0" applyFont="1" applyFill="1" applyBorder="1" applyAlignment="1" applyProtection="1">
      <alignment horizontal="center" vertical="center"/>
      <protection locked="0"/>
    </xf>
    <xf numFmtId="0" fontId="8" fillId="8" borderId="3" xfId="0" applyFont="1" applyFill="1" applyBorder="1" applyAlignment="1" applyProtection="1">
      <alignment horizontal="center" vertical="center"/>
      <protection locked="0"/>
    </xf>
    <xf numFmtId="0" fontId="13" fillId="8" borderId="3" xfId="0" applyFont="1" applyFill="1" applyBorder="1" applyAlignment="1" applyProtection="1">
      <alignment horizontal="left" vertical="center"/>
      <protection locked="0"/>
    </xf>
    <xf numFmtId="0" fontId="13" fillId="0" borderId="0" xfId="0" applyFont="1" applyAlignment="1" applyProtection="1">
      <alignment horizontal="center" vertical="center"/>
    </xf>
    <xf numFmtId="0" fontId="7" fillId="0" borderId="3" xfId="0" applyFont="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14" fillId="6" borderId="11" xfId="0" applyFont="1" applyFill="1" applyBorder="1" applyAlignment="1" applyProtection="1">
      <alignment horizontal="center" vertical="center"/>
    </xf>
    <xf numFmtId="0" fontId="14" fillId="6" borderId="17" xfId="0" applyFont="1" applyFill="1" applyBorder="1" applyAlignment="1" applyProtection="1">
      <alignment horizontal="center" vertical="center"/>
    </xf>
    <xf numFmtId="0" fontId="14" fillId="6" borderId="13" xfId="0" applyFont="1" applyFill="1" applyBorder="1" applyAlignment="1" applyProtection="1">
      <alignment horizontal="center" vertical="center"/>
    </xf>
    <xf numFmtId="0" fontId="14" fillId="6" borderId="1" xfId="0" applyFont="1" applyFill="1" applyBorder="1" applyAlignment="1" applyProtection="1">
      <alignment horizontal="center" vertical="center"/>
    </xf>
    <xf numFmtId="169" fontId="8" fillId="6" borderId="17" xfId="0" applyNumberFormat="1" applyFont="1" applyFill="1" applyBorder="1" applyAlignment="1" applyProtection="1">
      <alignment horizontal="center" vertical="center"/>
    </xf>
    <xf numFmtId="169" fontId="8" fillId="6" borderId="1" xfId="0" applyNumberFormat="1"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9" fillId="0" borderId="0" xfId="0" applyFont="1" applyAlignment="1" applyProtection="1">
      <alignment horizontal="center" vertical="center"/>
    </xf>
    <xf numFmtId="167" fontId="8" fillId="6" borderId="0" xfId="0" applyNumberFormat="1" applyFont="1" applyFill="1" applyBorder="1" applyAlignment="1" applyProtection="1">
      <alignment horizontal="center" vertical="center" wrapText="1"/>
    </xf>
    <xf numFmtId="0" fontId="8" fillId="8" borderId="17"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7" fillId="6" borderId="12" xfId="0"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0" fontId="8" fillId="0" borderId="0" xfId="0" applyFont="1" applyBorder="1" applyAlignment="1" applyProtection="1">
      <alignment horizontal="left" vertical="center" wrapText="1"/>
    </xf>
    <xf numFmtId="0" fontId="11"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14" fontId="8" fillId="0" borderId="0" xfId="0" applyNumberFormat="1" applyFont="1" applyAlignment="1" applyProtection="1">
      <alignment horizontal="center" vertical="center"/>
    </xf>
    <xf numFmtId="166" fontId="16" fillId="8" borderId="18" xfId="0" applyNumberFormat="1" applyFont="1" applyFill="1" applyBorder="1" applyAlignment="1" applyProtection="1">
      <alignment horizontal="center" vertical="center"/>
      <protection locked="0"/>
    </xf>
    <xf numFmtId="166" fontId="16" fillId="8" borderId="22" xfId="0" applyNumberFormat="1" applyFont="1" applyFill="1" applyBorder="1" applyAlignment="1" applyProtection="1">
      <alignment horizontal="center" vertical="center"/>
      <protection locked="0"/>
    </xf>
    <xf numFmtId="166" fontId="16" fillId="8" borderId="19" xfId="0" applyNumberFormat="1" applyFont="1" applyFill="1" applyBorder="1" applyAlignment="1" applyProtection="1">
      <alignment horizontal="center" vertical="center"/>
      <protection locked="0"/>
    </xf>
    <xf numFmtId="0" fontId="5" fillId="8" borderId="18" xfId="0" applyFont="1" applyFill="1" applyBorder="1" applyAlignment="1" applyProtection="1">
      <alignment horizontal="center" vertical="center"/>
      <protection locked="0"/>
    </xf>
    <xf numFmtId="0" fontId="5" fillId="8" borderId="19" xfId="0" applyFont="1" applyFill="1" applyBorder="1" applyAlignment="1" applyProtection="1">
      <alignment horizontal="center" vertical="center"/>
      <protection locked="0"/>
    </xf>
    <xf numFmtId="0" fontId="22" fillId="8" borderId="28" xfId="0" applyFont="1" applyFill="1" applyBorder="1" applyAlignment="1" applyProtection="1">
      <alignment horizontal="center" vertical="top"/>
      <protection locked="0"/>
    </xf>
    <xf numFmtId="0" fontId="22" fillId="8" borderId="27" xfId="0" applyFont="1" applyFill="1" applyBorder="1" applyAlignment="1" applyProtection="1">
      <alignment horizontal="center" vertical="top"/>
      <protection locked="0"/>
    </xf>
    <xf numFmtId="0" fontId="22" fillId="8" borderId="29" xfId="0" applyFont="1" applyFill="1" applyBorder="1" applyAlignment="1" applyProtection="1">
      <alignment horizontal="center" vertical="top"/>
      <protection locked="0"/>
    </xf>
    <xf numFmtId="0" fontId="22" fillId="0" borderId="28" xfId="0" applyFont="1" applyFill="1" applyBorder="1" applyAlignment="1" applyProtection="1">
      <alignment horizontal="center" vertical="top" wrapText="1"/>
    </xf>
    <xf numFmtId="0" fontId="22" fillId="0" borderId="27" xfId="0" applyFont="1" applyFill="1" applyBorder="1" applyAlignment="1" applyProtection="1">
      <alignment horizontal="center" vertical="top" wrapText="1"/>
    </xf>
    <xf numFmtId="0" fontId="22" fillId="0" borderId="29" xfId="0" applyFont="1" applyFill="1" applyBorder="1" applyAlignment="1" applyProtection="1">
      <alignment horizontal="center" vertical="top" wrapText="1"/>
    </xf>
    <xf numFmtId="0" fontId="22" fillId="0" borderId="30"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2" fillId="0" borderId="31" xfId="0" applyFont="1" applyFill="1" applyBorder="1" applyAlignment="1" applyProtection="1">
      <alignment horizontal="center" vertical="top" wrapText="1"/>
    </xf>
    <xf numFmtId="0" fontId="5" fillId="0" borderId="0" xfId="0" applyFont="1" applyAlignment="1" applyProtection="1">
      <alignment horizontal="left" vertical="top" wrapText="1"/>
    </xf>
    <xf numFmtId="0" fontId="18" fillId="0" borderId="18"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19"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3" xfId="0" applyFont="1" applyBorder="1" applyAlignment="1" applyProtection="1">
      <alignment horizontal="center" vertical="center"/>
    </xf>
    <xf numFmtId="0" fontId="22" fillId="0" borderId="0" xfId="0" applyFont="1" applyAlignment="1" applyProtection="1">
      <alignment horizontal="left" vertical="center"/>
    </xf>
    <xf numFmtId="14" fontId="5" fillId="0" borderId="0" xfId="0" applyNumberFormat="1" applyFont="1" applyAlignment="1" applyProtection="1">
      <alignment horizontal="center" vertical="center"/>
    </xf>
    <xf numFmtId="0" fontId="18" fillId="0" borderId="0" xfId="0" applyFont="1" applyAlignment="1" applyProtection="1">
      <alignment horizontal="center" vertical="center"/>
    </xf>
    <xf numFmtId="0" fontId="6" fillId="2" borderId="3" xfId="0"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56"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14" fontId="16" fillId="0" borderId="0" xfId="0" applyNumberFormat="1" applyFont="1" applyAlignment="1" applyProtection="1">
      <alignment horizontal="center" vertical="center"/>
    </xf>
    <xf numFmtId="0" fontId="6" fillId="3" borderId="19"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56"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57" xfId="0" applyFont="1" applyFill="1" applyBorder="1" applyAlignment="1" applyProtection="1">
      <alignment horizontal="center" vertical="center" wrapText="1"/>
    </xf>
    <xf numFmtId="0" fontId="22" fillId="0" borderId="0" xfId="0" applyFont="1" applyAlignment="1" applyProtection="1">
      <alignment horizontal="center" vertical="center" wrapText="1"/>
    </xf>
    <xf numFmtId="0" fontId="16" fillId="0" borderId="1" xfId="0" applyFont="1" applyBorder="1" applyAlignment="1" applyProtection="1">
      <alignment horizontal="center" vertical="center"/>
    </xf>
    <xf numFmtId="0" fontId="16" fillId="0" borderId="0" xfId="0" applyFont="1" applyBorder="1" applyAlignment="1" applyProtection="1">
      <alignment horizontal="center" vertical="center"/>
    </xf>
    <xf numFmtId="0" fontId="6" fillId="7" borderId="58" xfId="0" applyFont="1" applyFill="1" applyBorder="1" applyAlignment="1" applyProtection="1">
      <alignment horizontal="center" vertical="center" wrapText="1"/>
    </xf>
    <xf numFmtId="0" fontId="6" fillId="7" borderId="59"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19" fillId="6" borderId="11" xfId="0" applyFont="1" applyFill="1" applyBorder="1" applyAlignment="1" applyProtection="1">
      <alignment horizontal="center" vertical="center"/>
    </xf>
    <xf numFmtId="0" fontId="19" fillId="6" borderId="17" xfId="0" applyFont="1" applyFill="1" applyBorder="1" applyAlignment="1" applyProtection="1">
      <alignment horizontal="center" vertical="center"/>
    </xf>
    <xf numFmtId="0" fontId="19" fillId="6" borderId="13"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170" fontId="16" fillId="6" borderId="17" xfId="0" applyNumberFormat="1" applyFont="1" applyFill="1" applyBorder="1" applyAlignment="1" applyProtection="1">
      <alignment horizontal="center" vertical="center"/>
    </xf>
    <xf numFmtId="165" fontId="16" fillId="6" borderId="17" xfId="0" applyNumberFormat="1" applyFont="1" applyFill="1" applyBorder="1" applyAlignment="1" applyProtection="1">
      <alignment horizontal="center" vertical="center"/>
    </xf>
    <xf numFmtId="165" fontId="16" fillId="6" borderId="1" xfId="0" applyNumberFormat="1" applyFont="1" applyFill="1" applyBorder="1" applyAlignment="1" applyProtection="1">
      <alignment horizontal="center" vertical="center"/>
    </xf>
    <xf numFmtId="0" fontId="5" fillId="6" borderId="17"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0" fontId="5" fillId="8" borderId="37" xfId="0" applyFont="1" applyFill="1" applyBorder="1" applyAlignment="1" applyProtection="1">
      <alignment horizontal="center" vertical="center"/>
      <protection locked="0"/>
    </xf>
    <xf numFmtId="0" fontId="5" fillId="8" borderId="38"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xf>
    <xf numFmtId="0" fontId="5" fillId="6" borderId="14" xfId="0" applyFont="1" applyFill="1" applyBorder="1" applyAlignment="1" applyProtection="1">
      <alignment horizontal="center" vertical="center"/>
    </xf>
    <xf numFmtId="0" fontId="6" fillId="2" borderId="24" xfId="0" applyFont="1" applyFill="1" applyBorder="1" applyAlignment="1" applyProtection="1">
      <alignment horizontal="center" vertical="center" wrapText="1"/>
    </xf>
    <xf numFmtId="0" fontId="6" fillId="2" borderId="55" xfId="0" applyFont="1" applyFill="1" applyBorder="1" applyAlignment="1" applyProtection="1">
      <alignment horizontal="center" vertical="center" wrapText="1"/>
    </xf>
    <xf numFmtId="0" fontId="22" fillId="8" borderId="30" xfId="0" applyFont="1" applyFill="1" applyBorder="1" applyAlignment="1" applyProtection="1">
      <alignment horizontal="center" vertical="top"/>
      <protection locked="0"/>
    </xf>
    <xf numFmtId="0" fontId="22" fillId="8" borderId="0" xfId="0" applyFont="1" applyFill="1" applyBorder="1" applyAlignment="1" applyProtection="1">
      <alignment horizontal="center" vertical="top"/>
      <protection locked="0"/>
    </xf>
    <xf numFmtId="0" fontId="22" fillId="8" borderId="31" xfId="0" applyFont="1" applyFill="1" applyBorder="1" applyAlignment="1" applyProtection="1">
      <alignment horizontal="center" vertical="top"/>
      <protection locked="0"/>
    </xf>
    <xf numFmtId="0" fontId="22" fillId="8" borderId="32" xfId="0" applyFont="1" applyFill="1" applyBorder="1" applyAlignment="1" applyProtection="1">
      <alignment horizontal="center" vertical="top"/>
      <protection locked="0"/>
    </xf>
    <xf numFmtId="0" fontId="22" fillId="8" borderId="23" xfId="0" applyFont="1" applyFill="1" applyBorder="1" applyAlignment="1" applyProtection="1">
      <alignment horizontal="center" vertical="top"/>
      <protection locked="0"/>
    </xf>
    <xf numFmtId="0" fontId="22" fillId="8" borderId="33" xfId="0" applyFont="1" applyFill="1" applyBorder="1" applyAlignment="1" applyProtection="1">
      <alignment horizontal="center" vertical="top"/>
      <protection locked="0"/>
    </xf>
    <xf numFmtId="0" fontId="18" fillId="0" borderId="3" xfId="0" applyFont="1" applyBorder="1" applyAlignment="1" applyProtection="1">
      <alignment horizontal="center" vertical="center"/>
    </xf>
    <xf numFmtId="0" fontId="18" fillId="8" borderId="3" xfId="0" applyFont="1" applyFill="1" applyBorder="1" applyAlignment="1" applyProtection="1">
      <alignment horizontal="center" vertical="center"/>
      <protection locked="0"/>
    </xf>
    <xf numFmtId="0" fontId="18" fillId="0" borderId="23" xfId="0" applyFont="1" applyBorder="1" applyAlignment="1" applyProtection="1">
      <alignment horizontal="center" vertical="center"/>
    </xf>
    <xf numFmtId="0" fontId="18" fillId="8" borderId="18" xfId="0" applyFont="1" applyFill="1" applyBorder="1" applyAlignment="1" applyProtection="1">
      <alignment horizontal="left" vertical="center"/>
      <protection locked="0"/>
    </xf>
    <xf numFmtId="0" fontId="18" fillId="8" borderId="19"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xf>
    <xf numFmtId="0" fontId="6" fillId="7" borderId="18" xfId="0" applyFont="1" applyFill="1" applyBorder="1" applyAlignment="1" applyProtection="1">
      <alignment horizontal="center" vertical="center"/>
    </xf>
    <xf numFmtId="0" fontId="6" fillId="7" borderId="22" xfId="0" applyFont="1" applyFill="1" applyBorder="1" applyAlignment="1" applyProtection="1">
      <alignment horizontal="center" vertical="center"/>
    </xf>
    <xf numFmtId="0" fontId="6" fillId="7" borderId="19" xfId="0" applyFont="1" applyFill="1" applyBorder="1" applyAlignment="1" applyProtection="1">
      <alignment horizontal="center" vertical="center"/>
    </xf>
    <xf numFmtId="0" fontId="18" fillId="8" borderId="22" xfId="0" applyFont="1" applyFill="1" applyBorder="1" applyAlignment="1" applyProtection="1">
      <alignment horizontal="left" vertical="center"/>
      <protection locked="0"/>
    </xf>
    <xf numFmtId="0" fontId="18" fillId="8" borderId="3" xfId="0" applyFont="1" applyFill="1" applyBorder="1" applyAlignment="1" applyProtection="1">
      <alignment horizontal="left" vertical="center"/>
      <protection locked="0"/>
    </xf>
    <xf numFmtId="0" fontId="5" fillId="0" borderId="3" xfId="0" applyFont="1" applyBorder="1" applyAlignment="1" applyProtection="1">
      <alignment horizontal="center" vertical="center"/>
    </xf>
    <xf numFmtId="0" fontId="6" fillId="0" borderId="0" xfId="0" applyFont="1" applyAlignment="1" applyProtection="1">
      <alignment horizontal="center" vertical="center"/>
    </xf>
    <xf numFmtId="167" fontId="16" fillId="6" borderId="0" xfId="0" applyNumberFormat="1" applyFont="1" applyFill="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22" fillId="0" borderId="32" xfId="0" applyFont="1" applyFill="1" applyBorder="1" applyAlignment="1" applyProtection="1">
      <alignment horizontal="center" vertical="top" wrapText="1"/>
    </xf>
    <xf numFmtId="0" fontId="22" fillId="0" borderId="23" xfId="0" applyFont="1" applyFill="1" applyBorder="1" applyAlignment="1" applyProtection="1">
      <alignment horizontal="center" vertical="top" wrapText="1"/>
    </xf>
    <xf numFmtId="0" fontId="22" fillId="0" borderId="33" xfId="0" applyFont="1" applyFill="1" applyBorder="1" applyAlignment="1" applyProtection="1">
      <alignment horizontal="center" vertical="top" wrapText="1"/>
    </xf>
    <xf numFmtId="0" fontId="17" fillId="0" borderId="0" xfId="0" applyFont="1" applyBorder="1" applyAlignment="1" applyProtection="1">
      <alignment horizontal="center" vertical="center" wrapText="1"/>
    </xf>
    <xf numFmtId="169" fontId="16" fillId="6" borderId="17" xfId="0" applyNumberFormat="1" applyFont="1" applyFill="1" applyBorder="1" applyAlignment="1" applyProtection="1">
      <alignment horizontal="center" vertical="center"/>
    </xf>
    <xf numFmtId="169" fontId="16" fillId="6" borderId="1" xfId="0" applyNumberFormat="1" applyFont="1" applyFill="1" applyBorder="1" applyAlignment="1" applyProtection="1">
      <alignment horizontal="center" vertical="center"/>
    </xf>
    <xf numFmtId="0" fontId="16" fillId="8" borderId="17" xfId="0" applyFont="1" applyFill="1" applyBorder="1" applyAlignment="1" applyProtection="1">
      <alignment horizontal="center" vertical="center"/>
      <protection locked="0"/>
    </xf>
    <xf numFmtId="0" fontId="16" fillId="8" borderId="1"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xf>
    <xf numFmtId="0" fontId="16" fillId="0" borderId="1" xfId="0" applyFont="1" applyBorder="1" applyAlignment="1" applyProtection="1">
      <alignment horizontal="left" vertical="center"/>
    </xf>
    <xf numFmtId="0" fontId="16" fillId="0" borderId="0" xfId="0" applyFont="1" applyBorder="1" applyAlignment="1" applyProtection="1">
      <alignment horizontal="left" vertical="center"/>
    </xf>
    <xf numFmtId="0" fontId="13" fillId="0" borderId="23" xfId="2" applyFont="1" applyBorder="1" applyAlignment="1" applyProtection="1">
      <alignment horizontal="center" vertical="center"/>
    </xf>
    <xf numFmtId="0" fontId="15" fillId="8" borderId="28" xfId="2" applyFont="1" applyFill="1" applyBorder="1" applyAlignment="1" applyProtection="1">
      <alignment horizontal="center" vertical="top"/>
      <protection locked="0"/>
    </xf>
    <xf numFmtId="0" fontId="15" fillId="8" borderId="27" xfId="2" applyFont="1" applyFill="1" applyBorder="1" applyAlignment="1" applyProtection="1">
      <alignment horizontal="center" vertical="top"/>
      <protection locked="0"/>
    </xf>
    <xf numFmtId="0" fontId="15" fillId="8" borderId="29" xfId="2" applyFont="1" applyFill="1" applyBorder="1" applyAlignment="1" applyProtection="1">
      <alignment horizontal="center" vertical="top"/>
      <protection locked="0"/>
    </xf>
    <xf numFmtId="0" fontId="15" fillId="8" borderId="30" xfId="2" applyFont="1" applyFill="1" applyBorder="1" applyAlignment="1" applyProtection="1">
      <alignment horizontal="center" vertical="top"/>
      <protection locked="0"/>
    </xf>
    <xf numFmtId="0" fontId="15" fillId="8" borderId="0" xfId="2" applyFont="1" applyFill="1" applyBorder="1" applyAlignment="1" applyProtection="1">
      <alignment horizontal="center" vertical="top"/>
      <protection locked="0"/>
    </xf>
    <xf numFmtId="0" fontId="15" fillId="8" borderId="31" xfId="2" applyFont="1" applyFill="1" applyBorder="1" applyAlignment="1" applyProtection="1">
      <alignment horizontal="center" vertical="top"/>
      <protection locked="0"/>
    </xf>
    <xf numFmtId="0" fontId="15" fillId="8" borderId="32" xfId="2" applyFont="1" applyFill="1" applyBorder="1" applyAlignment="1" applyProtection="1">
      <alignment horizontal="center" vertical="top"/>
      <protection locked="0"/>
    </xf>
    <xf numFmtId="0" fontId="15" fillId="8" borderId="23" xfId="2" applyFont="1" applyFill="1" applyBorder="1" applyAlignment="1" applyProtection="1">
      <alignment horizontal="center" vertical="top"/>
      <protection locked="0"/>
    </xf>
    <xf numFmtId="0" fontId="15" fillId="8" borderId="33" xfId="2" applyFont="1" applyFill="1" applyBorder="1" applyAlignment="1" applyProtection="1">
      <alignment horizontal="center" vertical="top"/>
      <protection locked="0"/>
    </xf>
    <xf numFmtId="0" fontId="15" fillId="0" borderId="28" xfId="2" applyFont="1" applyFill="1" applyBorder="1" applyAlignment="1" applyProtection="1">
      <alignment horizontal="center" vertical="top" wrapText="1"/>
    </xf>
    <xf numFmtId="0" fontId="15" fillId="0" borderId="27" xfId="2" applyFont="1" applyFill="1" applyBorder="1" applyAlignment="1" applyProtection="1">
      <alignment horizontal="center" vertical="top" wrapText="1"/>
    </xf>
    <xf numFmtId="0" fontId="15" fillId="0" borderId="29" xfId="2" applyFont="1" applyFill="1" applyBorder="1" applyAlignment="1" applyProtection="1">
      <alignment horizontal="center" vertical="top" wrapText="1"/>
    </xf>
    <xf numFmtId="0" fontId="15" fillId="0" borderId="30" xfId="2" applyFont="1" applyFill="1" applyBorder="1" applyAlignment="1" applyProtection="1">
      <alignment horizontal="center" vertical="top" wrapText="1"/>
    </xf>
    <xf numFmtId="0" fontId="15" fillId="0" borderId="0" xfId="2" applyFont="1" applyFill="1" applyBorder="1" applyAlignment="1" applyProtection="1">
      <alignment horizontal="center" vertical="top" wrapText="1"/>
    </xf>
    <xf numFmtId="0" fontId="15" fillId="0" borderId="31" xfId="2" applyFont="1" applyFill="1" applyBorder="1" applyAlignment="1" applyProtection="1">
      <alignment horizontal="center" vertical="top" wrapText="1"/>
    </xf>
    <xf numFmtId="0" fontId="15" fillId="0" borderId="32" xfId="2" applyFont="1" applyFill="1" applyBorder="1" applyAlignment="1" applyProtection="1">
      <alignment horizontal="center" vertical="top" wrapText="1"/>
    </xf>
    <xf numFmtId="0" fontId="15" fillId="0" borderId="23" xfId="2" applyFont="1" applyFill="1" applyBorder="1" applyAlignment="1" applyProtection="1">
      <alignment horizontal="center" vertical="top" wrapText="1"/>
    </xf>
    <xf numFmtId="0" fontId="15" fillId="0" borderId="33" xfId="2" applyFont="1" applyFill="1" applyBorder="1" applyAlignment="1" applyProtection="1">
      <alignment horizontal="center" vertical="top" wrapText="1"/>
    </xf>
    <xf numFmtId="0" fontId="0" fillId="0" borderId="0" xfId="2" applyFont="1" applyAlignment="1" applyProtection="1">
      <alignment horizontal="left" vertical="top" wrapText="1"/>
    </xf>
    <xf numFmtId="0" fontId="7" fillId="0" borderId="0" xfId="2" applyFont="1" applyAlignment="1" applyProtection="1">
      <alignment horizontal="left" vertical="top" wrapText="1"/>
    </xf>
    <xf numFmtId="0" fontId="44" fillId="0" borderId="3" xfId="2" applyFont="1" applyBorder="1" applyAlignment="1" applyProtection="1">
      <alignment horizontal="center" vertical="center"/>
    </xf>
    <xf numFmtId="0" fontId="13" fillId="8" borderId="3" xfId="2" applyFont="1" applyFill="1" applyBorder="1" applyAlignment="1" applyProtection="1">
      <alignment horizontal="center" vertical="center"/>
      <protection locked="0"/>
    </xf>
    <xf numFmtId="0" fontId="15" fillId="0" borderId="0" xfId="2" applyFont="1" applyAlignment="1" applyProtection="1">
      <alignment horizontal="left" vertical="center"/>
    </xf>
    <xf numFmtId="14" fontId="43" fillId="0" borderId="0" xfId="2" applyNumberFormat="1" applyFont="1" applyAlignment="1" applyProtection="1">
      <alignment horizontal="center" vertical="center"/>
    </xf>
    <xf numFmtId="0" fontId="13" fillId="8" borderId="18" xfId="2" applyFont="1" applyFill="1" applyBorder="1" applyAlignment="1" applyProtection="1">
      <alignment horizontal="left" vertical="center"/>
      <protection locked="0"/>
    </xf>
    <xf numFmtId="0" fontId="13" fillId="8" borderId="22" xfId="2" applyFont="1" applyFill="1" applyBorder="1" applyAlignment="1" applyProtection="1">
      <alignment horizontal="left" vertical="center"/>
      <protection locked="0"/>
    </xf>
    <xf numFmtId="0" fontId="13" fillId="8" borderId="19" xfId="2" applyFont="1" applyFill="1" applyBorder="1" applyAlignment="1" applyProtection="1">
      <alignment horizontal="left" vertical="center"/>
      <protection locked="0"/>
    </xf>
    <xf numFmtId="0" fontId="13" fillId="8" borderId="3" xfId="2" applyFont="1" applyFill="1" applyBorder="1" applyAlignment="1" applyProtection="1">
      <alignment horizontal="left" vertical="center"/>
      <protection locked="0"/>
    </xf>
    <xf numFmtId="0" fontId="14" fillId="6" borderId="11" xfId="2" applyFont="1" applyFill="1" applyBorder="1" applyAlignment="1" applyProtection="1">
      <alignment horizontal="center" vertical="center"/>
    </xf>
    <xf numFmtId="0" fontId="14" fillId="6" borderId="17" xfId="2" applyFont="1" applyFill="1" applyBorder="1" applyAlignment="1" applyProtection="1">
      <alignment horizontal="center" vertical="center"/>
    </xf>
    <xf numFmtId="0" fontId="14" fillId="6" borderId="13" xfId="2" applyFont="1" applyFill="1" applyBorder="1" applyAlignment="1" applyProtection="1">
      <alignment horizontal="center" vertical="center"/>
    </xf>
    <xf numFmtId="0" fontId="14" fillId="6" borderId="1" xfId="2" applyFont="1" applyFill="1" applyBorder="1" applyAlignment="1" applyProtection="1">
      <alignment horizontal="center" vertical="center"/>
    </xf>
    <xf numFmtId="169" fontId="44" fillId="6" borderId="17" xfId="2" applyNumberFormat="1" applyFont="1" applyFill="1" applyBorder="1" applyAlignment="1" applyProtection="1">
      <alignment horizontal="center" vertical="center"/>
    </xf>
    <xf numFmtId="169" fontId="44" fillId="6" borderId="1" xfId="2" applyNumberFormat="1" applyFont="1" applyFill="1" applyBorder="1" applyAlignment="1" applyProtection="1">
      <alignment horizontal="center" vertical="center"/>
    </xf>
    <xf numFmtId="0" fontId="43" fillId="6" borderId="17" xfId="2" applyFont="1" applyFill="1" applyBorder="1" applyAlignment="1" applyProtection="1">
      <alignment horizontal="center" vertical="center"/>
    </xf>
    <xf numFmtId="0" fontId="43" fillId="6" borderId="1" xfId="2" applyFont="1" applyFill="1" applyBorder="1" applyAlignment="1" applyProtection="1">
      <alignment horizontal="center" vertical="center"/>
    </xf>
    <xf numFmtId="0" fontId="44" fillId="8" borderId="17" xfId="2" applyFont="1" applyFill="1" applyBorder="1" applyAlignment="1" applyProtection="1">
      <alignment horizontal="center" vertical="center"/>
      <protection locked="0"/>
    </xf>
    <xf numFmtId="0" fontId="44" fillId="8" borderId="1" xfId="2" applyFont="1" applyFill="1" applyBorder="1" applyAlignment="1" applyProtection="1">
      <alignment horizontal="center" vertical="center"/>
      <protection locked="0"/>
    </xf>
    <xf numFmtId="0" fontId="43" fillId="6" borderId="12" xfId="2" applyFont="1" applyFill="1" applyBorder="1" applyAlignment="1" applyProtection="1">
      <alignment horizontal="center" vertical="center"/>
    </xf>
    <xf numFmtId="0" fontId="43" fillId="6" borderId="14" xfId="2" applyFont="1" applyFill="1" applyBorder="1" applyAlignment="1" applyProtection="1">
      <alignment horizontal="center" vertical="center"/>
    </xf>
    <xf numFmtId="0" fontId="45" fillId="0" borderId="0" xfId="2" applyFont="1" applyAlignment="1" applyProtection="1">
      <alignment horizontal="center" vertical="center"/>
    </xf>
    <xf numFmtId="0" fontId="13" fillId="0" borderId="0" xfId="2" applyFont="1" applyAlignment="1" applyProtection="1">
      <alignment horizontal="center" vertical="center"/>
    </xf>
    <xf numFmtId="167" fontId="44" fillId="6" borderId="0" xfId="2" applyNumberFormat="1" applyFont="1" applyFill="1" applyBorder="1" applyAlignment="1" applyProtection="1">
      <alignment horizontal="center" vertical="center" wrapText="1"/>
    </xf>
    <xf numFmtId="0" fontId="43" fillId="9" borderId="37" xfId="2" applyFont="1" applyFill="1" applyBorder="1" applyAlignment="1" applyProtection="1">
      <alignment horizontal="center" vertical="center"/>
    </xf>
    <xf numFmtId="0" fontId="43" fillId="9" borderId="51" xfId="2" applyFont="1" applyFill="1" applyBorder="1" applyAlignment="1" applyProtection="1">
      <alignment horizontal="center" vertical="center"/>
    </xf>
    <xf numFmtId="0" fontId="43" fillId="9" borderId="38" xfId="2" applyFont="1" applyFill="1" applyBorder="1" applyAlignment="1" applyProtection="1">
      <alignment horizontal="center" vertical="center"/>
    </xf>
    <xf numFmtId="14" fontId="44" fillId="0" borderId="0" xfId="2" applyNumberFormat="1" applyFont="1" applyAlignment="1" applyProtection="1">
      <alignment horizontal="center" vertical="center"/>
    </xf>
    <xf numFmtId="0" fontId="43" fillId="9" borderId="34" xfId="2" applyFont="1" applyFill="1" applyBorder="1" applyAlignment="1" applyProtection="1">
      <alignment horizontal="center" vertical="center"/>
    </xf>
    <xf numFmtId="0" fontId="43" fillId="9" borderId="69" xfId="2" applyFont="1" applyFill="1" applyBorder="1" applyAlignment="1" applyProtection="1">
      <alignment horizontal="center" vertical="center"/>
    </xf>
    <xf numFmtId="0" fontId="43" fillId="9" borderId="72" xfId="2" applyFont="1" applyFill="1" applyBorder="1" applyAlignment="1" applyProtection="1">
      <alignment horizontal="center" vertical="center"/>
    </xf>
    <xf numFmtId="0" fontId="44" fillId="0" borderId="0" xfId="2" applyFont="1" applyBorder="1" applyAlignment="1" applyProtection="1">
      <alignment horizontal="left" vertical="center" wrapText="1"/>
    </xf>
    <xf numFmtId="0" fontId="11" fillId="0" borderId="0" xfId="2" applyFont="1" applyBorder="1" applyAlignment="1" applyProtection="1">
      <alignment horizontal="center" vertical="center" wrapText="1"/>
    </xf>
    <xf numFmtId="0" fontId="12" fillId="0" borderId="0" xfId="2" applyFont="1" applyBorder="1" applyAlignment="1" applyProtection="1">
      <alignment horizontal="center" vertical="center" wrapText="1"/>
    </xf>
    <xf numFmtId="0" fontId="43" fillId="0" borderId="3" xfId="2" applyFont="1" applyBorder="1" applyAlignment="1" applyProtection="1">
      <alignment horizontal="center" vertical="center"/>
    </xf>
    <xf numFmtId="0" fontId="43" fillId="0" borderId="3" xfId="2" applyFont="1" applyFill="1" applyBorder="1" applyAlignment="1" applyProtection="1">
      <alignment horizontal="center" vertical="center" wrapText="1"/>
    </xf>
    <xf numFmtId="0" fontId="45" fillId="2" borderId="3" xfId="2" applyFont="1" applyFill="1" applyBorder="1" applyAlignment="1" applyProtection="1">
      <alignment horizontal="center" vertical="center"/>
    </xf>
    <xf numFmtId="0" fontId="45" fillId="7" borderId="18" xfId="2" applyFont="1" applyFill="1" applyBorder="1" applyAlignment="1" applyProtection="1">
      <alignment horizontal="center" vertical="center"/>
    </xf>
    <xf numFmtId="0" fontId="45" fillId="7" borderId="22" xfId="2" applyFont="1" applyFill="1" applyBorder="1" applyAlignment="1" applyProtection="1">
      <alignment horizontal="center" vertical="center"/>
    </xf>
    <xf numFmtId="0" fontId="45" fillId="7" borderId="19" xfId="2" applyFont="1" applyFill="1" applyBorder="1" applyAlignment="1" applyProtection="1">
      <alignment horizontal="center" vertical="center"/>
    </xf>
    <xf numFmtId="0" fontId="11" fillId="0" borderId="1" xfId="2" applyFont="1" applyBorder="1" applyAlignment="1" applyProtection="1">
      <alignment horizontal="center" vertical="center"/>
    </xf>
    <xf numFmtId="0" fontId="43" fillId="9" borderId="64" xfId="2" applyFont="1" applyFill="1" applyBorder="1" applyAlignment="1" applyProtection="1">
      <alignment horizontal="center" vertical="center"/>
    </xf>
    <xf numFmtId="0" fontId="43" fillId="9" borderId="65" xfId="2" applyFont="1" applyFill="1" applyBorder="1" applyAlignment="1" applyProtection="1">
      <alignment horizontal="center" vertical="center"/>
    </xf>
    <xf numFmtId="0" fontId="43" fillId="9" borderId="68" xfId="2" applyFont="1" applyFill="1" applyBorder="1" applyAlignment="1" applyProtection="1">
      <alignment horizontal="center" vertical="center"/>
    </xf>
    <xf numFmtId="0" fontId="13" fillId="0" borderId="3" xfId="2" applyFont="1" applyBorder="1" applyAlignment="1" applyProtection="1">
      <alignment horizontal="center" vertical="center"/>
    </xf>
    <xf numFmtId="0" fontId="5" fillId="0" borderId="0" xfId="2" applyFont="1" applyAlignment="1" applyProtection="1">
      <alignment horizontal="left" vertical="top" wrapText="1"/>
    </xf>
    <xf numFmtId="49" fontId="30" fillId="10" borderId="52" xfId="2" applyNumberFormat="1" applyFont="1" applyFill="1" applyBorder="1" applyAlignment="1" applyProtection="1">
      <alignment horizontal="left" vertical="center"/>
    </xf>
    <xf numFmtId="49" fontId="30" fillId="10" borderId="53" xfId="2" applyNumberFormat="1" applyFont="1" applyFill="1" applyBorder="1" applyAlignment="1" applyProtection="1">
      <alignment horizontal="left" vertical="center"/>
    </xf>
    <xf numFmtId="49" fontId="30" fillId="10" borderId="54" xfId="2" applyNumberFormat="1" applyFont="1" applyFill="1" applyBorder="1" applyAlignment="1" applyProtection="1">
      <alignment horizontal="left" vertical="center"/>
    </xf>
    <xf numFmtId="0" fontId="24" fillId="0" borderId="17" xfId="2" applyFont="1" applyBorder="1" applyAlignment="1" applyProtection="1">
      <alignment horizontal="center" vertical="center" wrapText="1"/>
    </xf>
    <xf numFmtId="14" fontId="30" fillId="0" borderId="0" xfId="2" applyNumberFormat="1" applyFont="1" applyAlignment="1" applyProtection="1">
      <alignment horizontal="center" vertical="center"/>
    </xf>
    <xf numFmtId="0" fontId="19" fillId="6" borderId="11" xfId="2" applyFont="1" applyFill="1" applyBorder="1" applyAlignment="1" applyProtection="1">
      <alignment horizontal="center" vertical="center"/>
    </xf>
    <xf numFmtId="0" fontId="19" fillId="6" borderId="17" xfId="2" applyFont="1" applyFill="1" applyBorder="1" applyAlignment="1" applyProtection="1">
      <alignment horizontal="center" vertical="center"/>
    </xf>
    <xf numFmtId="0" fontId="19" fillId="6" borderId="13" xfId="2" applyFont="1" applyFill="1" applyBorder="1" applyAlignment="1" applyProtection="1">
      <alignment horizontal="center" vertical="center"/>
    </xf>
    <xf numFmtId="0" fontId="19" fillId="6" borderId="1" xfId="2" applyFont="1" applyFill="1" applyBorder="1" applyAlignment="1" applyProtection="1">
      <alignment horizontal="center" vertical="center"/>
    </xf>
    <xf numFmtId="165" fontId="30" fillId="6" borderId="17" xfId="2" applyNumberFormat="1" applyFont="1" applyFill="1" applyBorder="1" applyAlignment="1" applyProtection="1">
      <alignment horizontal="center" vertical="center"/>
    </xf>
    <xf numFmtId="165" fontId="30" fillId="6" borderId="1" xfId="2" applyNumberFormat="1" applyFont="1" applyFill="1" applyBorder="1" applyAlignment="1" applyProtection="1">
      <alignment horizontal="center" vertical="center"/>
    </xf>
    <xf numFmtId="0" fontId="5" fillId="6" borderId="17" xfId="2" applyFont="1" applyFill="1" applyBorder="1" applyAlignment="1" applyProtection="1">
      <alignment horizontal="center" vertical="center"/>
    </xf>
    <xf numFmtId="0" fontId="5" fillId="6" borderId="1" xfId="2" applyFont="1" applyFill="1" applyBorder="1" applyAlignment="1" applyProtection="1">
      <alignment horizontal="center" vertical="center"/>
    </xf>
    <xf numFmtId="166" fontId="30" fillId="8" borderId="18" xfId="2" applyNumberFormat="1" applyFont="1" applyFill="1" applyBorder="1" applyAlignment="1" applyProtection="1">
      <alignment horizontal="center" vertical="center"/>
      <protection locked="0"/>
    </xf>
    <xf numFmtId="166" fontId="30" fillId="8" borderId="22" xfId="2" applyNumberFormat="1" applyFont="1" applyFill="1" applyBorder="1" applyAlignment="1" applyProtection="1">
      <alignment horizontal="center" vertical="center"/>
      <protection locked="0"/>
    </xf>
    <xf numFmtId="0" fontId="5" fillId="8" borderId="37" xfId="2" applyFont="1" applyFill="1" applyBorder="1" applyAlignment="1" applyProtection="1">
      <alignment horizontal="center" vertical="center"/>
      <protection locked="0"/>
    </xf>
    <xf numFmtId="0" fontId="5" fillId="8" borderId="38" xfId="2" applyFont="1" applyFill="1" applyBorder="1" applyAlignment="1" applyProtection="1">
      <alignment horizontal="center" vertical="center"/>
      <protection locked="0"/>
    </xf>
    <xf numFmtId="0" fontId="5" fillId="6" borderId="12" xfId="2" applyFont="1" applyFill="1" applyBorder="1" applyAlignment="1" applyProtection="1">
      <alignment horizontal="center" vertical="center"/>
    </xf>
    <xf numFmtId="0" fontId="5" fillId="6" borderId="14" xfId="2" applyFont="1" applyFill="1" applyBorder="1" applyAlignment="1" applyProtection="1">
      <alignment horizontal="center" vertical="center"/>
    </xf>
    <xf numFmtId="0" fontId="6" fillId="2" borderId="3" xfId="2" applyFont="1" applyFill="1" applyBorder="1" applyAlignment="1" applyProtection="1">
      <alignment horizontal="center" vertical="center"/>
    </xf>
    <xf numFmtId="0" fontId="18" fillId="0" borderId="3" xfId="2" applyFont="1" applyBorder="1" applyAlignment="1" applyProtection="1">
      <alignment horizontal="left" vertical="center"/>
    </xf>
    <xf numFmtId="0" fontId="6" fillId="2" borderId="18" xfId="2" applyFont="1" applyFill="1" applyBorder="1" applyAlignment="1" applyProtection="1">
      <alignment horizontal="left" vertical="center"/>
    </xf>
    <xf numFmtId="0" fontId="6" fillId="2" borderId="22" xfId="2" applyFont="1" applyFill="1" applyBorder="1" applyAlignment="1" applyProtection="1">
      <alignment horizontal="left" vertical="center"/>
    </xf>
    <xf numFmtId="0" fontId="6" fillId="2" borderId="19" xfId="2" applyFont="1" applyFill="1" applyBorder="1" applyAlignment="1" applyProtection="1">
      <alignment horizontal="left" vertical="center"/>
    </xf>
    <xf numFmtId="0" fontId="18" fillId="0" borderId="0" xfId="2" applyFont="1" applyAlignment="1" applyProtection="1">
      <alignment horizontal="center" vertical="center"/>
    </xf>
    <xf numFmtId="0" fontId="22" fillId="0" borderId="28" xfId="2" applyFont="1" applyFill="1" applyBorder="1" applyAlignment="1" applyProtection="1">
      <alignment horizontal="center" vertical="top" wrapText="1"/>
    </xf>
    <xf numFmtId="0" fontId="22" fillId="0" borderId="27" xfId="2" applyFont="1" applyFill="1" applyBorder="1" applyAlignment="1" applyProtection="1">
      <alignment horizontal="center" vertical="top" wrapText="1"/>
    </xf>
    <xf numFmtId="0" fontId="22" fillId="0" borderId="29" xfId="2" applyFont="1" applyFill="1" applyBorder="1" applyAlignment="1" applyProtection="1">
      <alignment horizontal="center" vertical="top" wrapText="1"/>
    </xf>
    <xf numFmtId="14" fontId="5" fillId="0" borderId="0" xfId="2" applyNumberFormat="1" applyFont="1" applyAlignment="1" applyProtection="1">
      <alignment horizontal="center" vertical="center"/>
    </xf>
    <xf numFmtId="0" fontId="22" fillId="0" borderId="30" xfId="2" applyFont="1" applyFill="1" applyBorder="1" applyAlignment="1" applyProtection="1">
      <alignment horizontal="center" vertical="top" wrapText="1"/>
    </xf>
    <xf numFmtId="0" fontId="22" fillId="0" borderId="0" xfId="2" applyFont="1" applyFill="1" applyBorder="1" applyAlignment="1" applyProtection="1">
      <alignment horizontal="center" vertical="top" wrapText="1"/>
    </xf>
    <xf numFmtId="0" fontId="22" fillId="0" borderId="31" xfId="2" applyFont="1" applyFill="1" applyBorder="1" applyAlignment="1" applyProtection="1">
      <alignment horizontal="center" vertical="top" wrapText="1"/>
    </xf>
    <xf numFmtId="0" fontId="22" fillId="0" borderId="32" xfId="2" applyFont="1" applyFill="1" applyBorder="1" applyAlignment="1" applyProtection="1">
      <alignment horizontal="center" vertical="top" wrapText="1"/>
    </xf>
    <xf numFmtId="0" fontId="22" fillId="0" borderId="23" xfId="2" applyFont="1" applyFill="1" applyBorder="1" applyAlignment="1" applyProtection="1">
      <alignment horizontal="center" vertical="top" wrapText="1"/>
    </xf>
    <xf numFmtId="0" fontId="22" fillId="0" borderId="33" xfId="2" applyFont="1" applyFill="1" applyBorder="1" applyAlignment="1" applyProtection="1">
      <alignment horizontal="center" vertical="top" wrapText="1"/>
    </xf>
    <xf numFmtId="0" fontId="18" fillId="0" borderId="23" xfId="2" applyFont="1" applyBorder="1" applyAlignment="1" applyProtection="1">
      <alignment horizontal="center" vertical="center"/>
    </xf>
  </cellXfs>
  <cellStyles count="8">
    <cellStyle name="Lien hypertexte" xfId="1" builtinId="8"/>
    <cellStyle name="Lien hypertexte 2" xfId="4"/>
    <cellStyle name="Lien hypertexte 3" xfId="6"/>
    <cellStyle name="Monétaire 2" xfId="3"/>
    <cellStyle name="Normal" xfId="0" builtinId="0"/>
    <cellStyle name="Normal 2" xfId="2"/>
    <cellStyle name="Normal 3" xfId="5"/>
    <cellStyle name="Normal 4" xfId="7"/>
  </cellStyles>
  <dxfs count="2">
    <dxf>
      <fill>
        <patternFill>
          <bgColor theme="0" tint="-0.14996795556505021"/>
        </patternFill>
      </fill>
    </dxf>
    <dxf>
      <fill>
        <patternFill>
          <bgColor theme="8" tint="0.39994506668294322"/>
        </patternFill>
      </fill>
    </dxf>
  </dxfs>
  <tableStyles count="0" defaultTableStyle="TableStyleMedium9"/>
  <colors>
    <mruColors>
      <color rgb="FF9966FF"/>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127000</xdr:rowOff>
    </xdr:from>
    <xdr:to>
      <xdr:col>11</xdr:col>
      <xdr:colOff>0</xdr:colOff>
      <xdr:row>79</xdr:row>
      <xdr:rowOff>96028</xdr:rowOff>
    </xdr:to>
    <xdr:pic>
      <xdr:nvPicPr>
        <xdr:cNvPr id="4" name="Image 3">
          <a:extLst>
            <a:ext uri="{FF2B5EF4-FFF2-40B4-BE49-F238E27FC236}">
              <a16:creationId xmlns:a16="http://schemas.microsoft.com/office/drawing/2014/main" xmlns:a="http://schemas.openxmlformats.org/drawingml/2006/main" xmlns:xdr="http://schemas.openxmlformats.org/drawingml/2006/spreadsheetDrawing" xmlns="" id="{E942B95D-C6AB-4F74-8B11-5CB966049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a:stretch>
          <a:fillRect/>
        </a:stretch>
      </xdr:blipFill>
      <xdr:spPr bwMode="auto">
        <a:xfrm>
          <a:off x="0" y="127000"/>
          <a:ext cx="9080500" cy="12510278"/>
        </a:xfrm>
        <a:prstGeom prst="rect">
          <a:avLst/>
        </a:prstGeom>
        <a:noFill/>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996205</xdr:colOff>
      <xdr:row>0</xdr:row>
      <xdr:rowOff>101975</xdr:rowOff>
    </xdr:from>
    <xdr:to>
      <xdr:col>0</xdr:col>
      <xdr:colOff>2431676</xdr:colOff>
      <xdr:row>5</xdr:row>
      <xdr:rowOff>15294</xdr:rowOff>
    </xdr:to>
    <xdr:pic>
      <xdr:nvPicPr>
        <xdr:cNvPr id="2" name="Image 1" descr="image panier legumes.png">
          <a:extLst>
            <a:ext uri="{FF2B5EF4-FFF2-40B4-BE49-F238E27FC236}">
              <a16:creationId xmlns:a16="http://schemas.microsoft.com/office/drawing/2014/main" xmlns:a="http://schemas.openxmlformats.org/drawingml/2006/main" xmlns:xdr="http://schemas.openxmlformats.org/drawingml/2006/spreadsheetDrawing" xmlns="" id="{00000000-0008-0000-0100-000002000000}"/>
            </a:ext>
          </a:extLst>
        </xdr:cNvPr>
        <xdr:cNvPicPr>
          <a:picLocks noChangeAspect="1"/>
        </xdr:cNvPicPr>
      </xdr:nvPicPr>
      <xdr:blipFill>
        <a:blip xmlns:r="http://schemas.openxmlformats.org/officeDocument/2006/relationships" r:embed="rId1"/>
        <a:srcRect l="5019" t="4124" r="11583" b="3608"/>
        <a:stretch>
          <a:fillRect/>
        </a:stretch>
      </xdr:blipFill>
      <xdr:spPr>
        <a:xfrm>
          <a:off x="996205" y="101975"/>
          <a:ext cx="1435471" cy="1179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440933</xdr:colOff>
      <xdr:row>0</xdr:row>
      <xdr:rowOff>285750</xdr:rowOff>
    </xdr:from>
    <xdr:to>
      <xdr:col>0</xdr:col>
      <xdr:colOff>1757522</xdr:colOff>
      <xdr:row>3</xdr:row>
      <xdr:rowOff>325891</xdr:rowOff>
    </xdr:to>
    <xdr:pic>
      <xdr:nvPicPr>
        <xdr:cNvPr id="2" name="Image 1" descr="images 3">
          <a:extLst>
            <a:ext uri="{FF2B5EF4-FFF2-40B4-BE49-F238E27FC236}">
              <a16:creationId xmlns:a16="http://schemas.microsoft.com/office/drawing/2014/main" xmlns:a="http://schemas.openxmlformats.org/drawingml/2006/main" xmlns:xdr="http://schemas.openxmlformats.org/drawingml/2006/spreadsheetDrawing" xmlns=""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t="24691"/>
        <a:stretch/>
      </xdr:blipFill>
      <xdr:spPr bwMode="auto">
        <a:xfrm>
          <a:off x="440933" y="285750"/>
          <a:ext cx="1316589" cy="1183141"/>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pic>
    <xdr:clientData/>
  </xdr:twoCellAnchor>
  <xdr:twoCellAnchor>
    <xdr:from>
      <xdr:col>0</xdr:col>
      <xdr:colOff>2092097</xdr:colOff>
      <xdr:row>0</xdr:row>
      <xdr:rowOff>154782</xdr:rowOff>
    </xdr:from>
    <xdr:to>
      <xdr:col>0</xdr:col>
      <xdr:colOff>3064071</xdr:colOff>
      <xdr:row>3</xdr:row>
      <xdr:rowOff>367393</xdr:rowOff>
    </xdr:to>
    <xdr:pic>
      <xdr:nvPicPr>
        <xdr:cNvPr id="4" name="Image 3" descr="szo0395">
          <a:extLst>
            <a:ext uri="{FF2B5EF4-FFF2-40B4-BE49-F238E27FC236}">
              <a16:creationId xmlns:a16="http://schemas.microsoft.com/office/drawing/2014/main" xmlns:a="http://schemas.openxmlformats.org/drawingml/2006/main" xmlns:xdr="http://schemas.openxmlformats.org/drawingml/2006/spreadsheetDrawing" xmlns=""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a:stretch>
          <a:fillRect/>
        </a:stretch>
      </xdr:blipFill>
      <xdr:spPr bwMode="auto">
        <a:xfrm>
          <a:off x="2092097" y="154782"/>
          <a:ext cx="971974" cy="1355611"/>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1115786</xdr:colOff>
      <xdr:row>1</xdr:row>
      <xdr:rowOff>43542</xdr:rowOff>
    </xdr:from>
    <xdr:to>
      <xdr:col>0</xdr:col>
      <xdr:colOff>2125436</xdr:colOff>
      <xdr:row>4</xdr:row>
      <xdr:rowOff>154717</xdr:rowOff>
    </xdr:to>
    <xdr:pic>
      <xdr:nvPicPr>
        <xdr:cNvPr id="2" name="rg_hi" descr="Description : http://t1.gstatic.com/images?q=tbn:ANd9GcS2WcYuts_Dm4ULbsF9ckuktSaE9YWiusjKQB0jnEQaEOzkSl6z">
          <a:extLst>
            <a:ext uri="{FF2B5EF4-FFF2-40B4-BE49-F238E27FC236}">
              <a16:creationId xmlns:a16="http://schemas.microsoft.com/office/drawing/2014/main" xmlns:a="http://schemas.openxmlformats.org/drawingml/2006/main" xmlns:xdr="http://schemas.openxmlformats.org/drawingml/2006/spreadsheetDrawing"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a:stretch>
          <a:fillRect/>
        </a:stretch>
      </xdr:blipFill>
      <xdr:spPr bwMode="auto">
        <a:xfrm>
          <a:off x="1115786" y="424542"/>
          <a:ext cx="1009650" cy="1063675"/>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719668</xdr:colOff>
      <xdr:row>1</xdr:row>
      <xdr:rowOff>1</xdr:rowOff>
    </xdr:from>
    <xdr:to>
      <xdr:col>0</xdr:col>
      <xdr:colOff>2508250</xdr:colOff>
      <xdr:row>7</xdr:row>
      <xdr:rowOff>124440</xdr:rowOff>
    </xdr:to>
    <xdr:pic>
      <xdr:nvPicPr>
        <xdr:cNvPr id="2" name="Image 1" descr="panier pommes.jpg">
          <a:extLst>
            <a:ext uri="{FF2B5EF4-FFF2-40B4-BE49-F238E27FC236}">
              <a16:creationId xmlns:a16="http://schemas.microsoft.com/office/drawing/2014/main" xmlns:a="http://schemas.openxmlformats.org/drawingml/2006/main" xmlns:xdr="http://schemas.openxmlformats.org/drawingml/2006/spreadsheetDrawing" xmlns="" id="{00000000-0008-0000-0500-000002000000}"/>
            </a:ext>
          </a:extLst>
        </xdr:cNvPr>
        <xdr:cNvPicPr>
          <a:picLocks noChangeAspect="1"/>
        </xdr:cNvPicPr>
      </xdr:nvPicPr>
      <xdr:blipFill>
        <a:blip xmlns:r="http://schemas.openxmlformats.org/officeDocument/2006/relationships" r:embed="rId1"/>
        <a:srcRect l="6667" t="5185" r="8333" b="4444"/>
        <a:stretch>
          <a:fillRect/>
        </a:stretch>
      </xdr:blipFill>
      <xdr:spPr>
        <a:xfrm>
          <a:off x="719668" y="158751"/>
          <a:ext cx="1788582" cy="14261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613682</xdr:colOff>
      <xdr:row>1</xdr:row>
      <xdr:rowOff>85725</xdr:rowOff>
    </xdr:from>
    <xdr:to>
      <xdr:col>0</xdr:col>
      <xdr:colOff>2575832</xdr:colOff>
      <xdr:row>3</xdr:row>
      <xdr:rowOff>727982</xdr:rowOff>
    </xdr:to>
    <xdr:pic>
      <xdr:nvPicPr>
        <xdr:cNvPr id="2" name="Image 1" descr="PO">
          <a:extLst>
            <a:ext uri="{FF2B5EF4-FFF2-40B4-BE49-F238E27FC236}">
              <a16:creationId xmlns:a16="http://schemas.microsoft.com/office/drawing/2014/main" xmlns:a="http://schemas.openxmlformats.org/drawingml/2006/main" xmlns:xdr="http://schemas.openxmlformats.org/drawingml/2006/spreadsheetDrawing"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a:stretch>
          <a:fillRect/>
        </a:stretch>
      </xdr:blipFill>
      <xdr:spPr bwMode="auto">
        <a:xfrm>
          <a:off x="613682" y="466725"/>
          <a:ext cx="1962150" cy="1227364"/>
        </a:xfrm>
        <a:prstGeom prst="rect">
          <a:avLst/>
        </a:prstGeom>
        <a:noFill/>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lagrainebiolande@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92D050"/>
    <pageSetUpPr fitToPage="1"/>
  </sheetPr>
  <dimension ref="A1:K82"/>
  <sheetViews>
    <sheetView zoomScale="80" zoomScaleNormal="80" zoomScalePageLayoutView="80" workbookViewId="0">
      <selection activeCell="D1" sqref="D1:D1048576"/>
    </sheetView>
  </sheetViews>
  <sheetFormatPr baseColWidth="10" defaultColWidth="0" defaultRowHeight="409.6" zeroHeight="1"/>
  <cols>
    <col min="1" max="11" width="11" customWidth="1"/>
    <col min="12" max="16384" width="11" hidden="1"/>
  </cols>
  <sheetData>
    <row r="1" ht="13"/>
    <row r="2" ht="13"/>
    <row r="3" ht="13"/>
    <row r="4" ht="13"/>
    <row r="5" ht="13"/>
    <row r="6" ht="13"/>
    <row r="7" ht="13"/>
    <row r="8" ht="13"/>
    <row r="9" ht="13"/>
    <row r="10" ht="13"/>
    <row r="11" ht="13"/>
    <row r="12" ht="13"/>
    <row r="13" ht="13"/>
    <row r="14" ht="13"/>
    <row r="15" ht="13"/>
    <row r="16" ht="13"/>
    <row r="17" ht="13"/>
    <row r="18" ht="13"/>
    <row r="19" ht="13"/>
    <row r="20" ht="13"/>
    <row r="21" ht="13"/>
    <row r="22" ht="13"/>
    <row r="23" ht="13"/>
    <row r="24" ht="13"/>
    <row r="25" ht="13"/>
    <row r="26" ht="13"/>
    <row r="27" ht="13"/>
    <row r="28" ht="13"/>
    <row r="29" ht="13"/>
    <row r="30" ht="13"/>
    <row r="31" ht="13"/>
    <row r="32" ht="13"/>
    <row r="33" ht="13"/>
    <row r="34" ht="13"/>
    <row r="35" ht="13"/>
    <row r="36" ht="13"/>
    <row r="37" ht="13"/>
    <row r="38" ht="13"/>
    <row r="39" ht="13"/>
    <row r="40" ht="13"/>
    <row r="41" ht="13"/>
    <row r="42" ht="13"/>
    <row r="43" ht="13"/>
    <row r="44" ht="13"/>
    <row r="45" ht="13"/>
    <row r="46" ht="13"/>
    <row r="47" ht="13"/>
    <row r="4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sheetData>
  <pageMargins left="0.23622047244094491" right="0.15748031496062992" top="0.39370078740157483" bottom="0.55118110236220474" header="0.31496062992125984" footer="0.31496062992125984"/>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92D050"/>
    <pageSetUpPr fitToPage="1"/>
  </sheetPr>
  <dimension ref="A1:W44"/>
  <sheetViews>
    <sheetView zoomScale="85" zoomScaleNormal="85" zoomScalePageLayoutView="85" workbookViewId="0">
      <selection activeCell="F16" sqref="F16"/>
    </sheetView>
  </sheetViews>
  <sheetFormatPr baseColWidth="10" defaultRowHeight="13"/>
  <cols>
    <col min="1" max="1" width="25.28515625" style="300" bestFit="1" customWidth="1"/>
    <col min="2" max="2" width="19.85546875" style="300" bestFit="1" customWidth="1"/>
    <col min="3" max="3" width="15.140625" style="300" bestFit="1" customWidth="1"/>
    <col min="4" max="4" width="16.140625" style="300" bestFit="1" customWidth="1"/>
    <col min="5" max="5" width="12.85546875" style="300" customWidth="1"/>
    <col min="6" max="6" width="15.140625" style="300" bestFit="1" customWidth="1"/>
    <col min="7" max="7" width="15.28515625" style="300" bestFit="1" customWidth="1"/>
    <col min="8" max="8" width="8.5703125" style="300" customWidth="1"/>
    <col min="9" max="9" width="5.5703125" style="300" customWidth="1"/>
    <col min="10" max="25" width="9.85546875" style="300" customWidth="1"/>
    <col min="26" max="256" width="10.7109375" style="300"/>
    <col min="257" max="257" width="24.42578125" style="300" customWidth="1"/>
    <col min="258" max="262" width="15.42578125" style="300" customWidth="1"/>
    <col min="263" max="263" width="6" style="300" bestFit="1" customWidth="1"/>
    <col min="264" max="264" width="8.5703125" style="300" customWidth="1"/>
    <col min="265" max="265" width="5.5703125" style="300" customWidth="1"/>
    <col min="266" max="281" width="9.85546875" style="300" customWidth="1"/>
    <col min="282" max="512" width="10.7109375" style="300"/>
    <col min="513" max="513" width="24.42578125" style="300" customWidth="1"/>
    <col min="514" max="518" width="15.42578125" style="300" customWidth="1"/>
    <col min="519" max="519" width="6" style="300" bestFit="1" customWidth="1"/>
    <col min="520" max="520" width="8.5703125" style="300" customWidth="1"/>
    <col min="521" max="521" width="5.5703125" style="300" customWidth="1"/>
    <col min="522" max="537" width="9.85546875" style="300" customWidth="1"/>
    <col min="538" max="768" width="10.7109375" style="300"/>
    <col min="769" max="769" width="24.42578125" style="300" customWidth="1"/>
    <col min="770" max="774" width="15.42578125" style="300" customWidth="1"/>
    <col min="775" max="775" width="6" style="300" bestFit="1" customWidth="1"/>
    <col min="776" max="776" width="8.5703125" style="300" customWidth="1"/>
    <col min="777" max="777" width="5.5703125" style="300" customWidth="1"/>
    <col min="778" max="793" width="9.85546875" style="300" customWidth="1"/>
    <col min="794" max="1024" width="10.7109375" style="300"/>
    <col min="1025" max="1025" width="24.42578125" style="300" customWidth="1"/>
    <col min="1026" max="1030" width="15.42578125" style="300" customWidth="1"/>
    <col min="1031" max="1031" width="6" style="300" bestFit="1" customWidth="1"/>
    <col min="1032" max="1032" width="8.5703125" style="300" customWidth="1"/>
    <col min="1033" max="1033" width="5.5703125" style="300" customWidth="1"/>
    <col min="1034" max="1049" width="9.85546875" style="300" customWidth="1"/>
    <col min="1050" max="1280" width="10.7109375" style="300"/>
    <col min="1281" max="1281" width="24.42578125" style="300" customWidth="1"/>
    <col min="1282" max="1286" width="15.42578125" style="300" customWidth="1"/>
    <col min="1287" max="1287" width="6" style="300" bestFit="1" customWidth="1"/>
    <col min="1288" max="1288" width="8.5703125" style="300" customWidth="1"/>
    <col min="1289" max="1289" width="5.5703125" style="300" customWidth="1"/>
    <col min="1290" max="1305" width="9.85546875" style="300" customWidth="1"/>
    <col min="1306" max="1536" width="10.7109375" style="300"/>
    <col min="1537" max="1537" width="24.42578125" style="300" customWidth="1"/>
    <col min="1538" max="1542" width="15.42578125" style="300" customWidth="1"/>
    <col min="1543" max="1543" width="6" style="300" bestFit="1" customWidth="1"/>
    <col min="1544" max="1544" width="8.5703125" style="300" customWidth="1"/>
    <col min="1545" max="1545" width="5.5703125" style="300" customWidth="1"/>
    <col min="1546" max="1561" width="9.85546875" style="300" customWidth="1"/>
    <col min="1562" max="1792" width="10.7109375" style="300"/>
    <col min="1793" max="1793" width="24.42578125" style="300" customWidth="1"/>
    <col min="1794" max="1798" width="15.42578125" style="300" customWidth="1"/>
    <col min="1799" max="1799" width="6" style="300" bestFit="1" customWidth="1"/>
    <col min="1800" max="1800" width="8.5703125" style="300" customWidth="1"/>
    <col min="1801" max="1801" width="5.5703125" style="300" customWidth="1"/>
    <col min="1802" max="1817" width="9.85546875" style="300" customWidth="1"/>
    <col min="1818" max="2048" width="10.7109375" style="300"/>
    <col min="2049" max="2049" width="24.42578125" style="300" customWidth="1"/>
    <col min="2050" max="2054" width="15.42578125" style="300" customWidth="1"/>
    <col min="2055" max="2055" width="6" style="300" bestFit="1" customWidth="1"/>
    <col min="2056" max="2056" width="8.5703125" style="300" customWidth="1"/>
    <col min="2057" max="2057" width="5.5703125" style="300" customWidth="1"/>
    <col min="2058" max="2073" width="9.85546875" style="300" customWidth="1"/>
    <col min="2074" max="2304" width="10.7109375" style="300"/>
    <col min="2305" max="2305" width="24.42578125" style="300" customWidth="1"/>
    <col min="2306" max="2310" width="15.42578125" style="300" customWidth="1"/>
    <col min="2311" max="2311" width="6" style="300" bestFit="1" customWidth="1"/>
    <col min="2312" max="2312" width="8.5703125" style="300" customWidth="1"/>
    <col min="2313" max="2313" width="5.5703125" style="300" customWidth="1"/>
    <col min="2314" max="2329" width="9.85546875" style="300" customWidth="1"/>
    <col min="2330" max="2560" width="10.7109375" style="300"/>
    <col min="2561" max="2561" width="24.42578125" style="300" customWidth="1"/>
    <col min="2562" max="2566" width="15.42578125" style="300" customWidth="1"/>
    <col min="2567" max="2567" width="6" style="300" bestFit="1" customWidth="1"/>
    <col min="2568" max="2568" width="8.5703125" style="300" customWidth="1"/>
    <col min="2569" max="2569" width="5.5703125" style="300" customWidth="1"/>
    <col min="2570" max="2585" width="9.85546875" style="300" customWidth="1"/>
    <col min="2586" max="2816" width="10.7109375" style="300"/>
    <col min="2817" max="2817" width="24.42578125" style="300" customWidth="1"/>
    <col min="2818" max="2822" width="15.42578125" style="300" customWidth="1"/>
    <col min="2823" max="2823" width="6" style="300" bestFit="1" customWidth="1"/>
    <col min="2824" max="2824" width="8.5703125" style="300" customWidth="1"/>
    <col min="2825" max="2825" width="5.5703125" style="300" customWidth="1"/>
    <col min="2826" max="2841" width="9.85546875" style="300" customWidth="1"/>
    <col min="2842" max="3072" width="10.7109375" style="300"/>
    <col min="3073" max="3073" width="24.42578125" style="300" customWidth="1"/>
    <col min="3074" max="3078" width="15.42578125" style="300" customWidth="1"/>
    <col min="3079" max="3079" width="6" style="300" bestFit="1" customWidth="1"/>
    <col min="3080" max="3080" width="8.5703125" style="300" customWidth="1"/>
    <col min="3081" max="3081" width="5.5703125" style="300" customWidth="1"/>
    <col min="3082" max="3097" width="9.85546875" style="300" customWidth="1"/>
    <col min="3098" max="3328" width="10.7109375" style="300"/>
    <col min="3329" max="3329" width="24.42578125" style="300" customWidth="1"/>
    <col min="3330" max="3334" width="15.42578125" style="300" customWidth="1"/>
    <col min="3335" max="3335" width="6" style="300" bestFit="1" customWidth="1"/>
    <col min="3336" max="3336" width="8.5703125" style="300" customWidth="1"/>
    <col min="3337" max="3337" width="5.5703125" style="300" customWidth="1"/>
    <col min="3338" max="3353" width="9.85546875" style="300" customWidth="1"/>
    <col min="3354" max="3584" width="10.7109375" style="300"/>
    <col min="3585" max="3585" width="24.42578125" style="300" customWidth="1"/>
    <col min="3586" max="3590" width="15.42578125" style="300" customWidth="1"/>
    <col min="3591" max="3591" width="6" style="300" bestFit="1" customWidth="1"/>
    <col min="3592" max="3592" width="8.5703125" style="300" customWidth="1"/>
    <col min="3593" max="3593" width="5.5703125" style="300" customWidth="1"/>
    <col min="3594" max="3609" width="9.85546875" style="300" customWidth="1"/>
    <col min="3610" max="3840" width="10.7109375" style="300"/>
    <col min="3841" max="3841" width="24.42578125" style="300" customWidth="1"/>
    <col min="3842" max="3846" width="15.42578125" style="300" customWidth="1"/>
    <col min="3847" max="3847" width="6" style="300" bestFit="1" customWidth="1"/>
    <col min="3848" max="3848" width="8.5703125" style="300" customWidth="1"/>
    <col min="3849" max="3849" width="5.5703125" style="300" customWidth="1"/>
    <col min="3850" max="3865" width="9.85546875" style="300" customWidth="1"/>
    <col min="3866" max="4096" width="10.7109375" style="300"/>
    <col min="4097" max="4097" width="24.42578125" style="300" customWidth="1"/>
    <col min="4098" max="4102" width="15.42578125" style="300" customWidth="1"/>
    <col min="4103" max="4103" width="6" style="300" bestFit="1" customWidth="1"/>
    <col min="4104" max="4104" width="8.5703125" style="300" customWidth="1"/>
    <col min="4105" max="4105" width="5.5703125" style="300" customWidth="1"/>
    <col min="4106" max="4121" width="9.85546875" style="300" customWidth="1"/>
    <col min="4122" max="4352" width="10.7109375" style="300"/>
    <col min="4353" max="4353" width="24.42578125" style="300" customWidth="1"/>
    <col min="4354" max="4358" width="15.42578125" style="300" customWidth="1"/>
    <col min="4359" max="4359" width="6" style="300" bestFit="1" customWidth="1"/>
    <col min="4360" max="4360" width="8.5703125" style="300" customWidth="1"/>
    <col min="4361" max="4361" width="5.5703125" style="300" customWidth="1"/>
    <col min="4362" max="4377" width="9.85546875" style="300" customWidth="1"/>
    <col min="4378" max="4608" width="10.7109375" style="300"/>
    <col min="4609" max="4609" width="24.42578125" style="300" customWidth="1"/>
    <col min="4610" max="4614" width="15.42578125" style="300" customWidth="1"/>
    <col min="4615" max="4615" width="6" style="300" bestFit="1" customWidth="1"/>
    <col min="4616" max="4616" width="8.5703125" style="300" customWidth="1"/>
    <col min="4617" max="4617" width="5.5703125" style="300" customWidth="1"/>
    <col min="4618" max="4633" width="9.85546875" style="300" customWidth="1"/>
    <col min="4634" max="4864" width="10.7109375" style="300"/>
    <col min="4865" max="4865" width="24.42578125" style="300" customWidth="1"/>
    <col min="4866" max="4870" width="15.42578125" style="300" customWidth="1"/>
    <col min="4871" max="4871" width="6" style="300" bestFit="1" customWidth="1"/>
    <col min="4872" max="4872" width="8.5703125" style="300" customWidth="1"/>
    <col min="4873" max="4873" width="5.5703125" style="300" customWidth="1"/>
    <col min="4874" max="4889" width="9.85546875" style="300" customWidth="1"/>
    <col min="4890" max="5120" width="10.7109375" style="300"/>
    <col min="5121" max="5121" width="24.42578125" style="300" customWidth="1"/>
    <col min="5122" max="5126" width="15.42578125" style="300" customWidth="1"/>
    <col min="5127" max="5127" width="6" style="300" bestFit="1" customWidth="1"/>
    <col min="5128" max="5128" width="8.5703125" style="300" customWidth="1"/>
    <col min="5129" max="5129" width="5.5703125" style="300" customWidth="1"/>
    <col min="5130" max="5145" width="9.85546875" style="300" customWidth="1"/>
    <col min="5146" max="5376" width="10.7109375" style="300"/>
    <col min="5377" max="5377" width="24.42578125" style="300" customWidth="1"/>
    <col min="5378" max="5382" width="15.42578125" style="300" customWidth="1"/>
    <col min="5383" max="5383" width="6" style="300" bestFit="1" customWidth="1"/>
    <col min="5384" max="5384" width="8.5703125" style="300" customWidth="1"/>
    <col min="5385" max="5385" width="5.5703125" style="300" customWidth="1"/>
    <col min="5386" max="5401" width="9.85546875" style="300" customWidth="1"/>
    <col min="5402" max="5632" width="10.7109375" style="300"/>
    <col min="5633" max="5633" width="24.42578125" style="300" customWidth="1"/>
    <col min="5634" max="5638" width="15.42578125" style="300" customWidth="1"/>
    <col min="5639" max="5639" width="6" style="300" bestFit="1" customWidth="1"/>
    <col min="5640" max="5640" width="8.5703125" style="300" customWidth="1"/>
    <col min="5641" max="5641" width="5.5703125" style="300" customWidth="1"/>
    <col min="5642" max="5657" width="9.85546875" style="300" customWidth="1"/>
    <col min="5658" max="5888" width="10.7109375" style="300"/>
    <col min="5889" max="5889" width="24.42578125" style="300" customWidth="1"/>
    <col min="5890" max="5894" width="15.42578125" style="300" customWidth="1"/>
    <col min="5895" max="5895" width="6" style="300" bestFit="1" customWidth="1"/>
    <col min="5896" max="5896" width="8.5703125" style="300" customWidth="1"/>
    <col min="5897" max="5897" width="5.5703125" style="300" customWidth="1"/>
    <col min="5898" max="5913" width="9.85546875" style="300" customWidth="1"/>
    <col min="5914" max="6144" width="10.7109375" style="300"/>
    <col min="6145" max="6145" width="24.42578125" style="300" customWidth="1"/>
    <col min="6146" max="6150" width="15.42578125" style="300" customWidth="1"/>
    <col min="6151" max="6151" width="6" style="300" bestFit="1" customWidth="1"/>
    <col min="6152" max="6152" width="8.5703125" style="300" customWidth="1"/>
    <col min="6153" max="6153" width="5.5703125" style="300" customWidth="1"/>
    <col min="6154" max="6169" width="9.85546875" style="300" customWidth="1"/>
    <col min="6170" max="6400" width="10.7109375" style="300"/>
    <col min="6401" max="6401" width="24.42578125" style="300" customWidth="1"/>
    <col min="6402" max="6406" width="15.42578125" style="300" customWidth="1"/>
    <col min="6407" max="6407" width="6" style="300" bestFit="1" customWidth="1"/>
    <col min="6408" max="6408" width="8.5703125" style="300" customWidth="1"/>
    <col min="6409" max="6409" width="5.5703125" style="300" customWidth="1"/>
    <col min="6410" max="6425" width="9.85546875" style="300" customWidth="1"/>
    <col min="6426" max="6656" width="10.7109375" style="300"/>
    <col min="6657" max="6657" width="24.42578125" style="300" customWidth="1"/>
    <col min="6658" max="6662" width="15.42578125" style="300" customWidth="1"/>
    <col min="6663" max="6663" width="6" style="300" bestFit="1" customWidth="1"/>
    <col min="6664" max="6664" width="8.5703125" style="300" customWidth="1"/>
    <col min="6665" max="6665" width="5.5703125" style="300" customWidth="1"/>
    <col min="6666" max="6681" width="9.85546875" style="300" customWidth="1"/>
    <col min="6682" max="6912" width="10.7109375" style="300"/>
    <col min="6913" max="6913" width="24.42578125" style="300" customWidth="1"/>
    <col min="6914" max="6918" width="15.42578125" style="300" customWidth="1"/>
    <col min="6919" max="6919" width="6" style="300" bestFit="1" customWidth="1"/>
    <col min="6920" max="6920" width="8.5703125" style="300" customWidth="1"/>
    <col min="6921" max="6921" width="5.5703125" style="300" customWidth="1"/>
    <col min="6922" max="6937" width="9.85546875" style="300" customWidth="1"/>
    <col min="6938" max="7168" width="10.7109375" style="300"/>
    <col min="7169" max="7169" width="24.42578125" style="300" customWidth="1"/>
    <col min="7170" max="7174" width="15.42578125" style="300" customWidth="1"/>
    <col min="7175" max="7175" width="6" style="300" bestFit="1" customWidth="1"/>
    <col min="7176" max="7176" width="8.5703125" style="300" customWidth="1"/>
    <col min="7177" max="7177" width="5.5703125" style="300" customWidth="1"/>
    <col min="7178" max="7193" width="9.85546875" style="300" customWidth="1"/>
    <col min="7194" max="7424" width="10.7109375" style="300"/>
    <col min="7425" max="7425" width="24.42578125" style="300" customWidth="1"/>
    <col min="7426" max="7430" width="15.42578125" style="300" customWidth="1"/>
    <col min="7431" max="7431" width="6" style="300" bestFit="1" customWidth="1"/>
    <col min="7432" max="7432" width="8.5703125" style="300" customWidth="1"/>
    <col min="7433" max="7433" width="5.5703125" style="300" customWidth="1"/>
    <col min="7434" max="7449" width="9.85546875" style="300" customWidth="1"/>
    <col min="7450" max="7680" width="10.7109375" style="300"/>
    <col min="7681" max="7681" width="24.42578125" style="300" customWidth="1"/>
    <col min="7682" max="7686" width="15.42578125" style="300" customWidth="1"/>
    <col min="7687" max="7687" width="6" style="300" bestFit="1" customWidth="1"/>
    <col min="7688" max="7688" width="8.5703125" style="300" customWidth="1"/>
    <col min="7689" max="7689" width="5.5703125" style="300" customWidth="1"/>
    <col min="7690" max="7705" width="9.85546875" style="300" customWidth="1"/>
    <col min="7706" max="7936" width="10.7109375" style="300"/>
    <col min="7937" max="7937" width="24.42578125" style="300" customWidth="1"/>
    <col min="7938" max="7942" width="15.42578125" style="300" customWidth="1"/>
    <col min="7943" max="7943" width="6" style="300" bestFit="1" customWidth="1"/>
    <col min="7944" max="7944" width="8.5703125" style="300" customWidth="1"/>
    <col min="7945" max="7945" width="5.5703125" style="300" customWidth="1"/>
    <col min="7946" max="7961" width="9.85546875" style="300" customWidth="1"/>
    <col min="7962" max="8192" width="10.7109375" style="300"/>
    <col min="8193" max="8193" width="24.42578125" style="300" customWidth="1"/>
    <col min="8194" max="8198" width="15.42578125" style="300" customWidth="1"/>
    <col min="8199" max="8199" width="6" style="300" bestFit="1" customWidth="1"/>
    <col min="8200" max="8200" width="8.5703125" style="300" customWidth="1"/>
    <col min="8201" max="8201" width="5.5703125" style="300" customWidth="1"/>
    <col min="8202" max="8217" width="9.85546875" style="300" customWidth="1"/>
    <col min="8218" max="8448" width="10.7109375" style="300"/>
    <col min="8449" max="8449" width="24.42578125" style="300" customWidth="1"/>
    <col min="8450" max="8454" width="15.42578125" style="300" customWidth="1"/>
    <col min="8455" max="8455" width="6" style="300" bestFit="1" customWidth="1"/>
    <col min="8456" max="8456" width="8.5703125" style="300" customWidth="1"/>
    <col min="8457" max="8457" width="5.5703125" style="300" customWidth="1"/>
    <col min="8458" max="8473" width="9.85546875" style="300" customWidth="1"/>
    <col min="8474" max="8704" width="10.7109375" style="300"/>
    <col min="8705" max="8705" width="24.42578125" style="300" customWidth="1"/>
    <col min="8706" max="8710" width="15.42578125" style="300" customWidth="1"/>
    <col min="8711" max="8711" width="6" style="300" bestFit="1" customWidth="1"/>
    <col min="8712" max="8712" width="8.5703125" style="300" customWidth="1"/>
    <col min="8713" max="8713" width="5.5703125" style="300" customWidth="1"/>
    <col min="8714" max="8729" width="9.85546875" style="300" customWidth="1"/>
    <col min="8730" max="8960" width="10.7109375" style="300"/>
    <col min="8961" max="8961" width="24.42578125" style="300" customWidth="1"/>
    <col min="8962" max="8966" width="15.42578125" style="300" customWidth="1"/>
    <col min="8967" max="8967" width="6" style="300" bestFit="1" customWidth="1"/>
    <col min="8968" max="8968" width="8.5703125" style="300" customWidth="1"/>
    <col min="8969" max="8969" width="5.5703125" style="300" customWidth="1"/>
    <col min="8970" max="8985" width="9.85546875" style="300" customWidth="1"/>
    <col min="8986" max="9216" width="10.7109375" style="300"/>
    <col min="9217" max="9217" width="24.42578125" style="300" customWidth="1"/>
    <col min="9218" max="9222" width="15.42578125" style="300" customWidth="1"/>
    <col min="9223" max="9223" width="6" style="300" bestFit="1" customWidth="1"/>
    <col min="9224" max="9224" width="8.5703125" style="300" customWidth="1"/>
    <col min="9225" max="9225" width="5.5703125" style="300" customWidth="1"/>
    <col min="9226" max="9241" width="9.85546875" style="300" customWidth="1"/>
    <col min="9242" max="9472" width="10.7109375" style="300"/>
    <col min="9473" max="9473" width="24.42578125" style="300" customWidth="1"/>
    <col min="9474" max="9478" width="15.42578125" style="300" customWidth="1"/>
    <col min="9479" max="9479" width="6" style="300" bestFit="1" customWidth="1"/>
    <col min="9480" max="9480" width="8.5703125" style="300" customWidth="1"/>
    <col min="9481" max="9481" width="5.5703125" style="300" customWidth="1"/>
    <col min="9482" max="9497" width="9.85546875" style="300" customWidth="1"/>
    <col min="9498" max="9728" width="10.7109375" style="300"/>
    <col min="9729" max="9729" width="24.42578125" style="300" customWidth="1"/>
    <col min="9730" max="9734" width="15.42578125" style="300" customWidth="1"/>
    <col min="9735" max="9735" width="6" style="300" bestFit="1" customWidth="1"/>
    <col min="9736" max="9736" width="8.5703125" style="300" customWidth="1"/>
    <col min="9737" max="9737" width="5.5703125" style="300" customWidth="1"/>
    <col min="9738" max="9753" width="9.85546875" style="300" customWidth="1"/>
    <col min="9754" max="9984" width="10.7109375" style="300"/>
    <col min="9985" max="9985" width="24.42578125" style="300" customWidth="1"/>
    <col min="9986" max="9990" width="15.42578125" style="300" customWidth="1"/>
    <col min="9991" max="9991" width="6" style="300" bestFit="1" customWidth="1"/>
    <col min="9992" max="9992" width="8.5703125" style="300" customWidth="1"/>
    <col min="9993" max="9993" width="5.5703125" style="300" customWidth="1"/>
    <col min="9994" max="10009" width="9.85546875" style="300" customWidth="1"/>
    <col min="10010" max="10240" width="10.7109375" style="300"/>
    <col min="10241" max="10241" width="24.42578125" style="300" customWidth="1"/>
    <col min="10242" max="10246" width="15.42578125" style="300" customWidth="1"/>
    <col min="10247" max="10247" width="6" style="300" bestFit="1" customWidth="1"/>
    <col min="10248" max="10248" width="8.5703125" style="300" customWidth="1"/>
    <col min="10249" max="10249" width="5.5703125" style="300" customWidth="1"/>
    <col min="10250" max="10265" width="9.85546875" style="300" customWidth="1"/>
    <col min="10266" max="10496" width="10.7109375" style="300"/>
    <col min="10497" max="10497" width="24.42578125" style="300" customWidth="1"/>
    <col min="10498" max="10502" width="15.42578125" style="300" customWidth="1"/>
    <col min="10503" max="10503" width="6" style="300" bestFit="1" customWidth="1"/>
    <col min="10504" max="10504" width="8.5703125" style="300" customWidth="1"/>
    <col min="10505" max="10505" width="5.5703125" style="300" customWidth="1"/>
    <col min="10506" max="10521" width="9.85546875" style="300" customWidth="1"/>
    <col min="10522" max="10752" width="10.7109375" style="300"/>
    <col min="10753" max="10753" width="24.42578125" style="300" customWidth="1"/>
    <col min="10754" max="10758" width="15.42578125" style="300" customWidth="1"/>
    <col min="10759" max="10759" width="6" style="300" bestFit="1" customWidth="1"/>
    <col min="10760" max="10760" width="8.5703125" style="300" customWidth="1"/>
    <col min="10761" max="10761" width="5.5703125" style="300" customWidth="1"/>
    <col min="10762" max="10777" width="9.85546875" style="300" customWidth="1"/>
    <col min="10778" max="11008" width="10.7109375" style="300"/>
    <col min="11009" max="11009" width="24.42578125" style="300" customWidth="1"/>
    <col min="11010" max="11014" width="15.42578125" style="300" customWidth="1"/>
    <col min="11015" max="11015" width="6" style="300" bestFit="1" customWidth="1"/>
    <col min="11016" max="11016" width="8.5703125" style="300" customWidth="1"/>
    <col min="11017" max="11017" width="5.5703125" style="300" customWidth="1"/>
    <col min="11018" max="11033" width="9.85546875" style="300" customWidth="1"/>
    <col min="11034" max="11264" width="10.7109375" style="300"/>
    <col min="11265" max="11265" width="24.42578125" style="300" customWidth="1"/>
    <col min="11266" max="11270" width="15.42578125" style="300" customWidth="1"/>
    <col min="11271" max="11271" width="6" style="300" bestFit="1" customWidth="1"/>
    <col min="11272" max="11272" width="8.5703125" style="300" customWidth="1"/>
    <col min="11273" max="11273" width="5.5703125" style="300" customWidth="1"/>
    <col min="11274" max="11289" width="9.85546875" style="300" customWidth="1"/>
    <col min="11290" max="11520" width="10.7109375" style="300"/>
    <col min="11521" max="11521" width="24.42578125" style="300" customWidth="1"/>
    <col min="11522" max="11526" width="15.42578125" style="300" customWidth="1"/>
    <col min="11527" max="11527" width="6" style="300" bestFit="1" customWidth="1"/>
    <col min="11528" max="11528" width="8.5703125" style="300" customWidth="1"/>
    <col min="11529" max="11529" width="5.5703125" style="300" customWidth="1"/>
    <col min="11530" max="11545" width="9.85546875" style="300" customWidth="1"/>
    <col min="11546" max="11776" width="10.7109375" style="300"/>
    <col min="11777" max="11777" width="24.42578125" style="300" customWidth="1"/>
    <col min="11778" max="11782" width="15.42578125" style="300" customWidth="1"/>
    <col min="11783" max="11783" width="6" style="300" bestFit="1" customWidth="1"/>
    <col min="11784" max="11784" width="8.5703125" style="300" customWidth="1"/>
    <col min="11785" max="11785" width="5.5703125" style="300" customWidth="1"/>
    <col min="11786" max="11801" width="9.85546875" style="300" customWidth="1"/>
    <col min="11802" max="12032" width="10.7109375" style="300"/>
    <col min="12033" max="12033" width="24.42578125" style="300" customWidth="1"/>
    <col min="12034" max="12038" width="15.42578125" style="300" customWidth="1"/>
    <col min="12039" max="12039" width="6" style="300" bestFit="1" customWidth="1"/>
    <col min="12040" max="12040" width="8.5703125" style="300" customWidth="1"/>
    <col min="12041" max="12041" width="5.5703125" style="300" customWidth="1"/>
    <col min="12042" max="12057" width="9.85546875" style="300" customWidth="1"/>
    <col min="12058" max="12288" width="10.7109375" style="300"/>
    <col min="12289" max="12289" width="24.42578125" style="300" customWidth="1"/>
    <col min="12290" max="12294" width="15.42578125" style="300" customWidth="1"/>
    <col min="12295" max="12295" width="6" style="300" bestFit="1" customWidth="1"/>
    <col min="12296" max="12296" width="8.5703125" style="300" customWidth="1"/>
    <col min="12297" max="12297" width="5.5703125" style="300" customWidth="1"/>
    <col min="12298" max="12313" width="9.85546875" style="300" customWidth="1"/>
    <col min="12314" max="12544" width="10.7109375" style="300"/>
    <col min="12545" max="12545" width="24.42578125" style="300" customWidth="1"/>
    <col min="12546" max="12550" width="15.42578125" style="300" customWidth="1"/>
    <col min="12551" max="12551" width="6" style="300" bestFit="1" customWidth="1"/>
    <col min="12552" max="12552" width="8.5703125" style="300" customWidth="1"/>
    <col min="12553" max="12553" width="5.5703125" style="300" customWidth="1"/>
    <col min="12554" max="12569" width="9.85546875" style="300" customWidth="1"/>
    <col min="12570" max="12800" width="10.7109375" style="300"/>
    <col min="12801" max="12801" width="24.42578125" style="300" customWidth="1"/>
    <col min="12802" max="12806" width="15.42578125" style="300" customWidth="1"/>
    <col min="12807" max="12807" width="6" style="300" bestFit="1" customWidth="1"/>
    <col min="12808" max="12808" width="8.5703125" style="300" customWidth="1"/>
    <col min="12809" max="12809" width="5.5703125" style="300" customWidth="1"/>
    <col min="12810" max="12825" width="9.85546875" style="300" customWidth="1"/>
    <col min="12826" max="13056" width="10.7109375" style="300"/>
    <col min="13057" max="13057" width="24.42578125" style="300" customWidth="1"/>
    <col min="13058" max="13062" width="15.42578125" style="300" customWidth="1"/>
    <col min="13063" max="13063" width="6" style="300" bestFit="1" customWidth="1"/>
    <col min="13064" max="13064" width="8.5703125" style="300" customWidth="1"/>
    <col min="13065" max="13065" width="5.5703125" style="300" customWidth="1"/>
    <col min="13066" max="13081" width="9.85546875" style="300" customWidth="1"/>
    <col min="13082" max="13312" width="10.7109375" style="300"/>
    <col min="13313" max="13313" width="24.42578125" style="300" customWidth="1"/>
    <col min="13314" max="13318" width="15.42578125" style="300" customWidth="1"/>
    <col min="13319" max="13319" width="6" style="300" bestFit="1" customWidth="1"/>
    <col min="13320" max="13320" width="8.5703125" style="300" customWidth="1"/>
    <col min="13321" max="13321" width="5.5703125" style="300" customWidth="1"/>
    <col min="13322" max="13337" width="9.85546875" style="300" customWidth="1"/>
    <col min="13338" max="13568" width="10.7109375" style="300"/>
    <col min="13569" max="13569" width="24.42578125" style="300" customWidth="1"/>
    <col min="13570" max="13574" width="15.42578125" style="300" customWidth="1"/>
    <col min="13575" max="13575" width="6" style="300" bestFit="1" customWidth="1"/>
    <col min="13576" max="13576" width="8.5703125" style="300" customWidth="1"/>
    <col min="13577" max="13577" width="5.5703125" style="300" customWidth="1"/>
    <col min="13578" max="13593" width="9.85546875" style="300" customWidth="1"/>
    <col min="13594" max="13824" width="10.7109375" style="300"/>
    <col min="13825" max="13825" width="24.42578125" style="300" customWidth="1"/>
    <col min="13826" max="13830" width="15.42578125" style="300" customWidth="1"/>
    <col min="13831" max="13831" width="6" style="300" bestFit="1" customWidth="1"/>
    <col min="13832" max="13832" width="8.5703125" style="300" customWidth="1"/>
    <col min="13833" max="13833" width="5.5703125" style="300" customWidth="1"/>
    <col min="13834" max="13849" width="9.85546875" style="300" customWidth="1"/>
    <col min="13850" max="14080" width="10.7109375" style="300"/>
    <col min="14081" max="14081" width="24.42578125" style="300" customWidth="1"/>
    <col min="14082" max="14086" width="15.42578125" style="300" customWidth="1"/>
    <col min="14087" max="14087" width="6" style="300" bestFit="1" customWidth="1"/>
    <col min="14088" max="14088" width="8.5703125" style="300" customWidth="1"/>
    <col min="14089" max="14089" width="5.5703125" style="300" customWidth="1"/>
    <col min="14090" max="14105" width="9.85546875" style="300" customWidth="1"/>
    <col min="14106" max="14336" width="10.7109375" style="300"/>
    <col min="14337" max="14337" width="24.42578125" style="300" customWidth="1"/>
    <col min="14338" max="14342" width="15.42578125" style="300" customWidth="1"/>
    <col min="14343" max="14343" width="6" style="300" bestFit="1" customWidth="1"/>
    <col min="14344" max="14344" width="8.5703125" style="300" customWidth="1"/>
    <col min="14345" max="14345" width="5.5703125" style="300" customWidth="1"/>
    <col min="14346" max="14361" width="9.85546875" style="300" customWidth="1"/>
    <col min="14362" max="14592" width="10.7109375" style="300"/>
    <col min="14593" max="14593" width="24.42578125" style="300" customWidth="1"/>
    <col min="14594" max="14598" width="15.42578125" style="300" customWidth="1"/>
    <col min="14599" max="14599" width="6" style="300" bestFit="1" customWidth="1"/>
    <col min="14600" max="14600" width="8.5703125" style="300" customWidth="1"/>
    <col min="14601" max="14601" width="5.5703125" style="300" customWidth="1"/>
    <col min="14602" max="14617" width="9.85546875" style="300" customWidth="1"/>
    <col min="14618" max="14848" width="10.7109375" style="300"/>
    <col min="14849" max="14849" width="24.42578125" style="300" customWidth="1"/>
    <col min="14850" max="14854" width="15.42578125" style="300" customWidth="1"/>
    <col min="14855" max="14855" width="6" style="300" bestFit="1" customWidth="1"/>
    <col min="14856" max="14856" width="8.5703125" style="300" customWidth="1"/>
    <col min="14857" max="14857" width="5.5703125" style="300" customWidth="1"/>
    <col min="14858" max="14873" width="9.85546875" style="300" customWidth="1"/>
    <col min="14874" max="15104" width="10.7109375" style="300"/>
    <col min="15105" max="15105" width="24.42578125" style="300" customWidth="1"/>
    <col min="15106" max="15110" width="15.42578125" style="300" customWidth="1"/>
    <col min="15111" max="15111" width="6" style="300" bestFit="1" customWidth="1"/>
    <col min="15112" max="15112" width="8.5703125" style="300" customWidth="1"/>
    <col min="15113" max="15113" width="5.5703125" style="300" customWidth="1"/>
    <col min="15114" max="15129" width="9.85546875" style="300" customWidth="1"/>
    <col min="15130" max="15360" width="10.7109375" style="300"/>
    <col min="15361" max="15361" width="24.42578125" style="300" customWidth="1"/>
    <col min="15362" max="15366" width="15.42578125" style="300" customWidth="1"/>
    <col min="15367" max="15367" width="6" style="300" bestFit="1" customWidth="1"/>
    <col min="15368" max="15368" width="8.5703125" style="300" customWidth="1"/>
    <col min="15369" max="15369" width="5.5703125" style="300" customWidth="1"/>
    <col min="15370" max="15385" width="9.85546875" style="300" customWidth="1"/>
    <col min="15386" max="15616" width="10.7109375" style="300"/>
    <col min="15617" max="15617" width="24.42578125" style="300" customWidth="1"/>
    <col min="15618" max="15622" width="15.42578125" style="300" customWidth="1"/>
    <col min="15623" max="15623" width="6" style="300" bestFit="1" customWidth="1"/>
    <col min="15624" max="15624" width="8.5703125" style="300" customWidth="1"/>
    <col min="15625" max="15625" width="5.5703125" style="300" customWidth="1"/>
    <col min="15626" max="15641" width="9.85546875" style="300" customWidth="1"/>
    <col min="15642" max="15872" width="10.7109375" style="300"/>
    <col min="15873" max="15873" width="24.42578125" style="300" customWidth="1"/>
    <col min="15874" max="15878" width="15.42578125" style="300" customWidth="1"/>
    <col min="15879" max="15879" width="6" style="300" bestFit="1" customWidth="1"/>
    <col min="15880" max="15880" width="8.5703125" style="300" customWidth="1"/>
    <col min="15881" max="15881" width="5.5703125" style="300" customWidth="1"/>
    <col min="15882" max="15897" width="9.85546875" style="300" customWidth="1"/>
    <col min="15898" max="16128" width="10.7109375" style="300"/>
    <col min="16129" max="16129" width="24.42578125" style="300" customWidth="1"/>
    <col min="16130" max="16134" width="15.42578125" style="300" customWidth="1"/>
    <col min="16135" max="16135" width="6" style="300" bestFit="1" customWidth="1"/>
    <col min="16136" max="16136" width="8.5703125" style="300" customWidth="1"/>
    <col min="16137" max="16137" width="5.5703125" style="300" customWidth="1"/>
    <col min="16138" max="16153" width="9.85546875" style="300" customWidth="1"/>
    <col min="16154" max="16384" width="10.7109375" style="300"/>
  </cols>
  <sheetData>
    <row r="1" spans="1:23">
      <c r="A1" s="421" t="s">
        <v>44</v>
      </c>
      <c r="B1" s="422"/>
      <c r="C1" s="422"/>
      <c r="D1" s="422"/>
      <c r="E1" s="422"/>
      <c r="F1" s="422"/>
      <c r="G1" s="422"/>
      <c r="H1" s="299"/>
      <c r="I1" s="299"/>
    </row>
    <row r="2" spans="1:23" ht="15" customHeight="1">
      <c r="A2" s="422" t="s">
        <v>98</v>
      </c>
      <c r="B2" s="422"/>
      <c r="C2" s="422"/>
      <c r="D2" s="422"/>
      <c r="E2" s="422"/>
      <c r="F2" s="422"/>
      <c r="G2" s="422"/>
    </row>
    <row r="3" spans="1:23" ht="15" customHeight="1">
      <c r="A3" s="301"/>
      <c r="D3" s="301"/>
    </row>
    <row r="4" spans="1:23" ht="15" customHeight="1">
      <c r="A4" s="323"/>
      <c r="B4" s="303" t="s">
        <v>99</v>
      </c>
      <c r="C4" s="303" t="s">
        <v>100</v>
      </c>
      <c r="D4" s="302" t="s">
        <v>101</v>
      </c>
      <c r="E4" s="303" t="s">
        <v>102</v>
      </c>
      <c r="F4" s="303" t="s">
        <v>112</v>
      </c>
      <c r="G4" s="303" t="s">
        <v>111</v>
      </c>
      <c r="N4" s="304"/>
      <c r="O4" s="304"/>
      <c r="P4" s="304"/>
      <c r="Q4" s="304"/>
      <c r="R4" s="304"/>
      <c r="S4" s="304"/>
      <c r="T4" s="304"/>
      <c r="U4" s="304"/>
      <c r="V4" s="304"/>
      <c r="W4" s="304"/>
    </row>
    <row r="5" spans="1:23" s="306" customFormat="1" ht="15" customHeight="1">
      <c r="A5" s="324">
        <v>41550</v>
      </c>
      <c r="B5" s="305"/>
      <c r="C5" s="305"/>
      <c r="D5" s="334" t="s">
        <v>131</v>
      </c>
      <c r="E5" s="294"/>
      <c r="F5" s="414"/>
      <c r="G5" s="334" t="s">
        <v>131</v>
      </c>
      <c r="I5" s="295"/>
      <c r="J5" s="295"/>
      <c r="K5" s="295"/>
      <c r="L5" s="295"/>
      <c r="M5" s="295"/>
      <c r="N5" s="296"/>
      <c r="O5" s="296"/>
      <c r="P5" s="296"/>
      <c r="Q5" s="296"/>
      <c r="R5" s="307"/>
      <c r="S5" s="307"/>
      <c r="T5" s="307"/>
      <c r="U5" s="307"/>
      <c r="V5" s="307"/>
      <c r="W5" s="307"/>
    </row>
    <row r="6" spans="1:23" s="306" customFormat="1" ht="15" customHeight="1">
      <c r="A6" s="324">
        <f>A5+7</f>
        <v>41557</v>
      </c>
      <c r="B6" s="305"/>
      <c r="C6" s="305"/>
      <c r="D6" s="305"/>
      <c r="E6" s="334" t="s">
        <v>131</v>
      </c>
      <c r="F6" s="414"/>
      <c r="G6" s="334" t="s">
        <v>131</v>
      </c>
      <c r="I6" s="295"/>
      <c r="J6" s="295"/>
      <c r="K6" s="295"/>
      <c r="L6" s="295"/>
      <c r="M6" s="295"/>
      <c r="N6" s="296"/>
      <c r="O6" s="296"/>
      <c r="P6" s="296"/>
      <c r="Q6" s="296"/>
      <c r="R6" s="307"/>
      <c r="S6" s="307"/>
      <c r="T6" s="307"/>
      <c r="U6" s="307"/>
      <c r="V6" s="307"/>
      <c r="W6" s="307"/>
    </row>
    <row r="7" spans="1:23" s="306" customFormat="1" ht="15" customHeight="1">
      <c r="A7" s="324">
        <f t="shared" ref="A7:A30" si="0">A6+7</f>
        <v>41564</v>
      </c>
      <c r="B7" s="305"/>
      <c r="C7" s="305"/>
      <c r="D7" s="334" t="s">
        <v>131</v>
      </c>
      <c r="E7" s="294"/>
      <c r="F7" s="415" t="s">
        <v>131</v>
      </c>
      <c r="G7" s="334" t="s">
        <v>131</v>
      </c>
      <c r="I7" s="295"/>
      <c r="J7" s="295"/>
      <c r="K7" s="295"/>
      <c r="L7" s="295"/>
      <c r="M7" s="295"/>
      <c r="N7" s="296"/>
      <c r="O7" s="296"/>
      <c r="P7" s="296"/>
      <c r="Q7" s="296"/>
      <c r="R7" s="307"/>
      <c r="S7" s="307"/>
      <c r="T7" s="307"/>
      <c r="U7" s="307"/>
      <c r="V7" s="307"/>
      <c r="W7" s="307"/>
    </row>
    <row r="8" spans="1:23" s="306" customFormat="1" ht="15" customHeight="1">
      <c r="A8" s="324">
        <f t="shared" si="0"/>
        <v>41571</v>
      </c>
      <c r="B8" s="305"/>
      <c r="C8" s="305"/>
      <c r="D8" s="305"/>
      <c r="E8" s="334" t="s">
        <v>131</v>
      </c>
      <c r="F8" s="415"/>
      <c r="G8" s="334" t="s">
        <v>131</v>
      </c>
      <c r="N8" s="307"/>
      <c r="O8" s="307"/>
      <c r="P8" s="307"/>
      <c r="Q8" s="307"/>
      <c r="R8" s="307"/>
      <c r="S8" s="307"/>
      <c r="T8" s="307"/>
      <c r="U8" s="307"/>
      <c r="V8" s="307"/>
      <c r="W8" s="307"/>
    </row>
    <row r="9" spans="1:23" s="306" customFormat="1" ht="15" customHeight="1">
      <c r="A9" s="324">
        <f t="shared" si="0"/>
        <v>41578</v>
      </c>
      <c r="B9" s="334" t="s">
        <v>131</v>
      </c>
      <c r="C9" s="334" t="s">
        <v>131</v>
      </c>
      <c r="D9" s="334" t="s">
        <v>131</v>
      </c>
      <c r="E9" s="334" t="s">
        <v>131</v>
      </c>
      <c r="F9" s="415" t="s">
        <v>131</v>
      </c>
      <c r="G9" s="334" t="s">
        <v>131</v>
      </c>
      <c r="N9" s="307"/>
      <c r="O9" s="307"/>
      <c r="P9" s="307"/>
      <c r="Q9" s="307"/>
      <c r="R9" s="307"/>
      <c r="S9" s="307"/>
      <c r="T9" s="307"/>
      <c r="U9" s="307"/>
      <c r="V9" s="307"/>
      <c r="W9" s="307"/>
    </row>
    <row r="10" spans="1:23" s="306" customFormat="1" ht="15" customHeight="1">
      <c r="A10" s="324">
        <f t="shared" si="0"/>
        <v>41585</v>
      </c>
      <c r="B10" s="305"/>
      <c r="C10" s="305"/>
      <c r="D10" s="305"/>
      <c r="E10" s="334" t="s">
        <v>131</v>
      </c>
      <c r="F10" s="414"/>
      <c r="G10" s="294"/>
      <c r="H10" s="295"/>
      <c r="I10" s="295"/>
      <c r="M10" s="295"/>
      <c r="N10" s="296"/>
      <c r="O10" s="296"/>
      <c r="P10" s="296"/>
      <c r="Q10" s="296"/>
      <c r="R10" s="307"/>
      <c r="S10" s="307"/>
      <c r="T10" s="307"/>
      <c r="U10" s="307"/>
      <c r="V10" s="307"/>
      <c r="W10" s="307"/>
    </row>
    <row r="11" spans="1:23" s="306" customFormat="1" ht="15" customHeight="1">
      <c r="A11" s="324">
        <f t="shared" si="0"/>
        <v>41592</v>
      </c>
      <c r="B11" s="305"/>
      <c r="C11" s="305"/>
      <c r="D11" s="334" t="s">
        <v>131</v>
      </c>
      <c r="E11" s="334" t="s">
        <v>131</v>
      </c>
      <c r="F11" s="414"/>
      <c r="G11" s="334" t="s">
        <v>131</v>
      </c>
      <c r="H11" s="295"/>
      <c r="I11" s="295"/>
      <c r="M11" s="295"/>
      <c r="N11" s="296"/>
      <c r="O11" s="296"/>
      <c r="P11" s="296"/>
      <c r="Q11" s="296"/>
      <c r="R11" s="307"/>
      <c r="S11" s="307"/>
      <c r="T11" s="307"/>
      <c r="U11" s="307"/>
      <c r="V11" s="307"/>
      <c r="W11" s="307"/>
    </row>
    <row r="12" spans="1:23" s="306" customFormat="1" ht="15" customHeight="1">
      <c r="A12" s="324">
        <f t="shared" si="0"/>
        <v>41599</v>
      </c>
      <c r="B12" s="305"/>
      <c r="C12" s="305"/>
      <c r="D12" s="305"/>
      <c r="E12" s="334" t="s">
        <v>131</v>
      </c>
      <c r="F12" s="415" t="s">
        <v>131</v>
      </c>
      <c r="G12" s="334" t="s">
        <v>131</v>
      </c>
      <c r="H12" s="295"/>
      <c r="I12" s="295"/>
      <c r="M12" s="295"/>
      <c r="N12" s="295"/>
      <c r="O12" s="295"/>
      <c r="P12" s="295"/>
      <c r="Q12" s="295"/>
    </row>
    <row r="13" spans="1:23" s="306" customFormat="1" ht="15" customHeight="1">
      <c r="A13" s="324">
        <f t="shared" si="0"/>
        <v>41606</v>
      </c>
      <c r="B13" s="305"/>
      <c r="C13" s="305"/>
      <c r="D13" s="334" t="s">
        <v>131</v>
      </c>
      <c r="E13" s="334" t="s">
        <v>131</v>
      </c>
      <c r="F13" s="415" t="s">
        <v>131</v>
      </c>
      <c r="G13" s="334" t="s">
        <v>131</v>
      </c>
    </row>
    <row r="14" spans="1:23" s="306" customFormat="1" ht="15" customHeight="1">
      <c r="A14" s="324">
        <f t="shared" si="0"/>
        <v>41613</v>
      </c>
      <c r="B14" s="305"/>
      <c r="C14" s="305"/>
      <c r="D14" s="305"/>
      <c r="E14" s="334" t="s">
        <v>131</v>
      </c>
      <c r="F14" s="415"/>
      <c r="G14" s="334" t="s">
        <v>131</v>
      </c>
    </row>
    <row r="15" spans="1:23" s="306" customFormat="1" ht="15" customHeight="1">
      <c r="A15" s="324">
        <f t="shared" si="0"/>
        <v>41620</v>
      </c>
      <c r="B15" s="305"/>
      <c r="C15" s="305"/>
      <c r="D15" s="334" t="s">
        <v>131</v>
      </c>
      <c r="E15" s="334" t="s">
        <v>131</v>
      </c>
      <c r="F15" s="415" t="s">
        <v>131</v>
      </c>
      <c r="G15" s="334" t="s">
        <v>131</v>
      </c>
    </row>
    <row r="16" spans="1:23" s="306" customFormat="1" ht="15" customHeight="1">
      <c r="A16" s="324">
        <f t="shared" si="0"/>
        <v>41627</v>
      </c>
      <c r="B16" s="305"/>
      <c r="C16" s="305"/>
      <c r="D16" s="305"/>
      <c r="E16" s="334" t="s">
        <v>131</v>
      </c>
      <c r="F16" s="415"/>
      <c r="G16" s="334" t="s">
        <v>131</v>
      </c>
    </row>
    <row r="17" spans="1:14" s="306" customFormat="1" ht="15" customHeight="1">
      <c r="A17" s="324">
        <f t="shared" si="0"/>
        <v>41634</v>
      </c>
      <c r="B17" s="334" t="s">
        <v>131</v>
      </c>
      <c r="C17" s="334" t="s">
        <v>131</v>
      </c>
      <c r="D17" s="334" t="s">
        <v>131</v>
      </c>
      <c r="E17" s="334" t="s">
        <v>131</v>
      </c>
      <c r="F17" s="415" t="s">
        <v>131</v>
      </c>
      <c r="G17" s="334" t="s">
        <v>131</v>
      </c>
    </row>
    <row r="18" spans="1:14" s="306" customFormat="1" ht="15" customHeight="1">
      <c r="A18" s="324">
        <f t="shared" si="0"/>
        <v>41641</v>
      </c>
      <c r="B18" s="334" t="s">
        <v>131</v>
      </c>
      <c r="C18" s="334" t="s">
        <v>131</v>
      </c>
      <c r="D18" s="334" t="s">
        <v>131</v>
      </c>
      <c r="E18" s="334" t="s">
        <v>131</v>
      </c>
      <c r="F18" s="415" t="s">
        <v>131</v>
      </c>
      <c r="G18" s="334" t="s">
        <v>131</v>
      </c>
    </row>
    <row r="19" spans="1:14" s="306" customFormat="1" ht="15" customHeight="1">
      <c r="A19" s="324">
        <f t="shared" si="0"/>
        <v>41648</v>
      </c>
      <c r="B19" s="305"/>
      <c r="C19" s="305"/>
      <c r="D19" s="305"/>
      <c r="E19" s="334" t="s">
        <v>131</v>
      </c>
      <c r="F19" s="415"/>
      <c r="G19" s="334" t="s">
        <v>131</v>
      </c>
    </row>
    <row r="20" spans="1:14" s="306" customFormat="1" ht="15" customHeight="1">
      <c r="A20" s="324">
        <f t="shared" si="0"/>
        <v>41655</v>
      </c>
      <c r="B20" s="305"/>
      <c r="C20" s="305"/>
      <c r="D20" s="305"/>
      <c r="E20" s="334" t="s">
        <v>131</v>
      </c>
      <c r="F20" s="415" t="s">
        <v>131</v>
      </c>
      <c r="G20" s="334"/>
      <c r="I20" s="295"/>
    </row>
    <row r="21" spans="1:14" s="306" customFormat="1" ht="15" customHeight="1">
      <c r="A21" s="324">
        <f t="shared" si="0"/>
        <v>41662</v>
      </c>
      <c r="B21" s="305"/>
      <c r="C21" s="305"/>
      <c r="D21" s="334" t="s">
        <v>131</v>
      </c>
      <c r="E21" s="334" t="s">
        <v>131</v>
      </c>
      <c r="F21" s="415" t="s">
        <v>131</v>
      </c>
      <c r="G21" s="334" t="s">
        <v>131</v>
      </c>
      <c r="I21" s="295"/>
    </row>
    <row r="22" spans="1:14" s="306" customFormat="1" ht="15" customHeight="1">
      <c r="A22" s="324">
        <f t="shared" si="0"/>
        <v>41669</v>
      </c>
      <c r="B22" s="305"/>
      <c r="C22" s="305"/>
      <c r="D22" s="305"/>
      <c r="E22" s="334" t="s">
        <v>131</v>
      </c>
      <c r="F22" s="415"/>
      <c r="G22" s="334" t="s">
        <v>131</v>
      </c>
    </row>
    <row r="23" spans="1:14" s="306" customFormat="1" ht="15" customHeight="1">
      <c r="A23" s="324">
        <f t="shared" si="0"/>
        <v>41676</v>
      </c>
      <c r="B23" s="305"/>
      <c r="C23" s="305"/>
      <c r="D23" s="334" t="s">
        <v>131</v>
      </c>
      <c r="E23" s="334" t="s">
        <v>131</v>
      </c>
      <c r="F23" s="415" t="s">
        <v>131</v>
      </c>
      <c r="G23" s="334" t="s">
        <v>131</v>
      </c>
    </row>
    <row r="24" spans="1:14" s="306" customFormat="1" ht="15" customHeight="1">
      <c r="A24" s="324">
        <f t="shared" si="0"/>
        <v>41683</v>
      </c>
      <c r="B24" s="334" t="s">
        <v>131</v>
      </c>
      <c r="C24" s="334" t="s">
        <v>131</v>
      </c>
      <c r="D24" s="334" t="s">
        <v>131</v>
      </c>
      <c r="E24" s="334" t="s">
        <v>131</v>
      </c>
      <c r="F24" s="415" t="s">
        <v>131</v>
      </c>
      <c r="G24" s="334" t="s">
        <v>131</v>
      </c>
    </row>
    <row r="25" spans="1:14" s="306" customFormat="1" ht="15" customHeight="1">
      <c r="A25" s="324">
        <f t="shared" si="0"/>
        <v>41690</v>
      </c>
      <c r="B25" s="305"/>
      <c r="C25" s="305"/>
      <c r="D25" s="305"/>
      <c r="E25" s="334" t="s">
        <v>131</v>
      </c>
      <c r="F25" s="415"/>
      <c r="G25" s="334" t="s">
        <v>131</v>
      </c>
      <c r="J25" s="295"/>
      <c r="M25" s="295"/>
    </row>
    <row r="26" spans="1:14" s="306" customFormat="1" ht="15" customHeight="1">
      <c r="A26" s="324">
        <f t="shared" si="0"/>
        <v>41697</v>
      </c>
      <c r="B26" s="305"/>
      <c r="C26" s="305"/>
      <c r="D26" s="305"/>
      <c r="E26" s="334" t="s">
        <v>131</v>
      </c>
      <c r="F26" s="415" t="s">
        <v>131</v>
      </c>
      <c r="G26" s="334" t="s">
        <v>131</v>
      </c>
    </row>
    <row r="27" spans="1:14" s="306" customFormat="1" ht="15" customHeight="1">
      <c r="A27" s="324">
        <f t="shared" si="0"/>
        <v>41704</v>
      </c>
      <c r="B27" s="305"/>
      <c r="C27" s="305"/>
      <c r="D27" s="334" t="s">
        <v>131</v>
      </c>
      <c r="E27" s="334" t="s">
        <v>131</v>
      </c>
      <c r="F27" s="415" t="s">
        <v>131</v>
      </c>
      <c r="G27" s="334"/>
      <c r="J27" s="295"/>
      <c r="K27" s="295"/>
    </row>
    <row r="28" spans="1:14" s="306" customFormat="1" ht="15" customHeight="1">
      <c r="A28" s="324">
        <f t="shared" si="0"/>
        <v>41711</v>
      </c>
      <c r="B28" s="305"/>
      <c r="C28" s="305"/>
      <c r="D28" s="305"/>
      <c r="E28" s="334" t="s">
        <v>131</v>
      </c>
      <c r="F28" s="414"/>
      <c r="G28" s="334" t="s">
        <v>131</v>
      </c>
      <c r="J28" s="295"/>
      <c r="K28" s="295"/>
    </row>
    <row r="29" spans="1:14" s="306" customFormat="1" ht="15" customHeight="1">
      <c r="A29" s="324">
        <f t="shared" si="0"/>
        <v>41718</v>
      </c>
      <c r="B29" s="305"/>
      <c r="C29" s="305"/>
      <c r="D29" s="334" t="s">
        <v>131</v>
      </c>
      <c r="E29" s="334" t="s">
        <v>131</v>
      </c>
      <c r="F29" s="415" t="s">
        <v>131</v>
      </c>
      <c r="G29" s="334" t="s">
        <v>131</v>
      </c>
      <c r="J29" s="295"/>
      <c r="K29" s="295"/>
    </row>
    <row r="30" spans="1:14" s="306" customFormat="1" ht="15" customHeight="1">
      <c r="A30" s="324">
        <f t="shared" si="0"/>
        <v>41725</v>
      </c>
      <c r="B30" s="305"/>
      <c r="C30" s="305"/>
      <c r="D30" s="305"/>
      <c r="E30" s="334" t="s">
        <v>131</v>
      </c>
      <c r="F30" s="415"/>
      <c r="G30" s="334" t="s">
        <v>131</v>
      </c>
      <c r="J30" s="295"/>
      <c r="K30" s="295"/>
    </row>
    <row r="31" spans="1:14" ht="15" customHeight="1">
      <c r="A31" s="325"/>
      <c r="B31" s="307"/>
      <c r="C31" s="307"/>
      <c r="D31" s="307"/>
      <c r="E31" s="308"/>
      <c r="F31" s="308"/>
      <c r="G31" s="308"/>
      <c r="N31" s="309"/>
    </row>
    <row r="32" spans="1:14">
      <c r="A32" s="257" t="s">
        <v>103</v>
      </c>
    </row>
    <row r="33" spans="1:13">
      <c r="A33" s="326"/>
      <c r="B33" s="423" t="s">
        <v>113</v>
      </c>
      <c r="C33" s="423"/>
      <c r="D33" s="423"/>
      <c r="E33" s="423" t="s">
        <v>114</v>
      </c>
      <c r="F33" s="423"/>
      <c r="G33" s="424"/>
      <c r="H33" s="297"/>
      <c r="I33" s="297"/>
      <c r="J33" s="297"/>
      <c r="K33" s="297"/>
      <c r="L33" s="297"/>
      <c r="M33" s="297"/>
    </row>
    <row r="34" spans="1:13">
      <c r="A34" s="327" t="s">
        <v>99</v>
      </c>
      <c r="B34" s="395" t="s">
        <v>41</v>
      </c>
      <c r="C34" s="420" t="s">
        <v>40</v>
      </c>
      <c r="D34" s="419"/>
      <c r="E34" s="310" t="s">
        <v>110</v>
      </c>
      <c r="F34" s="417">
        <v>661498014</v>
      </c>
      <c r="G34" s="418"/>
      <c r="H34" s="297"/>
      <c r="I34" s="297"/>
      <c r="J34" s="297"/>
      <c r="K34" s="297"/>
      <c r="L34" s="297"/>
      <c r="M34" s="297"/>
    </row>
    <row r="35" spans="1:13">
      <c r="A35" s="327" t="s">
        <v>100</v>
      </c>
      <c r="B35" s="310" t="s">
        <v>108</v>
      </c>
      <c r="C35" s="417">
        <v>685987813</v>
      </c>
      <c r="D35" s="419"/>
      <c r="E35" s="310" t="s">
        <v>109</v>
      </c>
      <c r="F35" s="417">
        <v>952131516</v>
      </c>
      <c r="G35" s="418"/>
      <c r="H35" s="297"/>
      <c r="I35" s="297"/>
      <c r="J35" s="297"/>
      <c r="K35" s="297"/>
      <c r="L35" s="297"/>
      <c r="M35" s="297"/>
    </row>
    <row r="36" spans="1:13">
      <c r="A36" s="327" t="s">
        <v>101</v>
      </c>
      <c r="B36" s="310" t="s">
        <v>106</v>
      </c>
      <c r="C36" s="417">
        <v>675986625</v>
      </c>
      <c r="D36" s="419"/>
      <c r="E36" s="310" t="s">
        <v>107</v>
      </c>
      <c r="F36" s="417">
        <v>665483866</v>
      </c>
      <c r="G36" s="418"/>
      <c r="H36" s="297"/>
      <c r="I36" s="297"/>
      <c r="J36" s="297"/>
      <c r="K36" s="297"/>
      <c r="L36" s="297"/>
      <c r="M36" s="297"/>
    </row>
    <row r="37" spans="1:13">
      <c r="A37" s="327" t="s">
        <v>102</v>
      </c>
      <c r="B37" s="328" t="s">
        <v>104</v>
      </c>
      <c r="C37" s="417">
        <v>680479859</v>
      </c>
      <c r="D37" s="419"/>
      <c r="E37" s="310" t="s">
        <v>105</v>
      </c>
      <c r="F37" s="417">
        <v>664174513</v>
      </c>
      <c r="G37" s="419"/>
    </row>
    <row r="38" spans="1:13">
      <c r="A38" s="327" t="s">
        <v>112</v>
      </c>
      <c r="B38" s="394" t="s">
        <v>38</v>
      </c>
      <c r="C38" s="420" t="s">
        <v>39</v>
      </c>
      <c r="D38" s="419"/>
      <c r="E38" s="310" t="s">
        <v>116</v>
      </c>
      <c r="F38" s="417" t="s">
        <v>117</v>
      </c>
      <c r="G38" s="419"/>
    </row>
    <row r="39" spans="1:13">
      <c r="A39" s="327" t="s">
        <v>111</v>
      </c>
      <c r="B39" s="310" t="s">
        <v>106</v>
      </c>
      <c r="C39" s="417">
        <v>675986625</v>
      </c>
      <c r="D39" s="419"/>
      <c r="E39" s="310" t="s">
        <v>115</v>
      </c>
      <c r="F39" s="417" t="s">
        <v>118</v>
      </c>
      <c r="G39" s="419"/>
    </row>
    <row r="40" spans="1:13">
      <c r="D40" s="297"/>
      <c r="E40" s="297"/>
      <c r="F40" s="297"/>
      <c r="G40" s="297"/>
    </row>
    <row r="41" spans="1:13">
      <c r="D41" s="297"/>
      <c r="E41" s="297"/>
      <c r="F41" s="297"/>
      <c r="G41" s="297"/>
    </row>
    <row r="42" spans="1:13">
      <c r="D42" s="297"/>
      <c r="E42" s="297"/>
      <c r="F42" s="297"/>
      <c r="G42" s="297"/>
    </row>
    <row r="43" spans="1:13">
      <c r="D43" s="297"/>
      <c r="E43" s="297"/>
      <c r="F43" s="297"/>
      <c r="G43" s="297"/>
    </row>
    <row r="44" spans="1:13">
      <c r="D44" s="297"/>
      <c r="E44" s="297"/>
      <c r="F44" s="297"/>
      <c r="G44" s="297"/>
    </row>
  </sheetData>
  <mergeCells count="16">
    <mergeCell ref="A1:G1"/>
    <mergeCell ref="A2:G2"/>
    <mergeCell ref="B33:D33"/>
    <mergeCell ref="E33:G33"/>
    <mergeCell ref="C34:D34"/>
    <mergeCell ref="F34:G34"/>
    <mergeCell ref="C35:D35"/>
    <mergeCell ref="C36:D36"/>
    <mergeCell ref="C37:D37"/>
    <mergeCell ref="C38:D38"/>
    <mergeCell ref="C39:D39"/>
    <mergeCell ref="F35:G35"/>
    <mergeCell ref="F36:G36"/>
    <mergeCell ref="F37:G37"/>
    <mergeCell ref="F38:G38"/>
    <mergeCell ref="F39:G39"/>
  </mergeCells>
  <phoneticPr fontId="4" type="noConversion"/>
  <conditionalFormatting sqref="A5:G30">
    <cfRule type="expression" dxfId="1" priority="2">
      <formula>MOD(ROW(),2)</formula>
    </cfRule>
  </conditionalFormatting>
  <conditionalFormatting sqref="B5:E30 G9:G10 G20:G21 G27">
    <cfRule type="cellIs" dxfId="0" priority="1" operator="equal">
      <formula>"fermé"</formula>
    </cfRule>
  </conditionalFormatting>
  <hyperlinks>
    <hyperlink ref="A32" r:id="rId1"/>
  </hyperlinks>
  <printOptions horizontalCentered="1" verticalCentered="1"/>
  <pageMargins left="0.79000000000000015" right="0.79000000000000015" top="0.98" bottom="0.98" header="0.51" footer="0.51"/>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Feuil1" enableFormatConditionsCalculation="0">
    <tabColor rgb="FF92D050"/>
    <pageSetUpPr fitToPage="1"/>
  </sheetPr>
  <dimension ref="A1:AV54"/>
  <sheetViews>
    <sheetView zoomScale="85" zoomScaleNormal="85" zoomScaleSheetLayoutView="40" zoomScalePageLayoutView="85" workbookViewId="0">
      <selection activeCell="J25" sqref="J25:K25"/>
    </sheetView>
  </sheetViews>
  <sheetFormatPr baseColWidth="10" defaultColWidth="10.7109375" defaultRowHeight="13"/>
  <cols>
    <col min="1" max="1" width="47.5703125" style="6" customWidth="1"/>
    <col min="2" max="2" width="1" style="6" customWidth="1"/>
    <col min="3" max="3" width="2.140625" style="6" customWidth="1"/>
    <col min="4" max="4" width="10.42578125" style="8" bestFit="1" customWidth="1"/>
    <col min="5" max="5" width="10.7109375" style="6" bestFit="1" customWidth="1"/>
    <col min="6" max="6" width="7.42578125" style="6" bestFit="1" customWidth="1"/>
    <col min="7" max="7" width="8.5703125" style="6" bestFit="1" customWidth="1"/>
    <col min="8" max="8" width="11" style="6" customWidth="1"/>
    <col min="9" max="9" width="10.5703125" style="6" bestFit="1" customWidth="1"/>
    <col min="10" max="10" width="8.85546875" style="6" bestFit="1" customWidth="1"/>
    <col min="11" max="11" width="7.28515625" style="6" bestFit="1" customWidth="1"/>
    <col min="12" max="12" width="8.7109375" style="6" bestFit="1" customWidth="1"/>
    <col min="13" max="13" width="9.140625" style="6" customWidth="1"/>
    <col min="14" max="14" width="10.5703125" style="6" bestFit="1" customWidth="1"/>
    <col min="15" max="15" width="7.85546875" style="6" bestFit="1" customWidth="1"/>
    <col min="16" max="16" width="8.140625" style="6" bestFit="1" customWidth="1"/>
    <col min="17" max="17" width="8.7109375" style="6" bestFit="1" customWidth="1"/>
    <col min="18" max="18" width="13.5703125" style="6" customWidth="1"/>
    <col min="19" max="16384" width="10.7109375" style="6"/>
  </cols>
  <sheetData>
    <row r="1" spans="1:18">
      <c r="A1" s="425" t="s">
        <v>193</v>
      </c>
      <c r="B1" s="311"/>
      <c r="C1" s="168">
        <v>40</v>
      </c>
      <c r="D1" s="480" t="s">
        <v>119</v>
      </c>
      <c r="E1" s="480"/>
      <c r="F1" s="480"/>
      <c r="G1" s="480"/>
      <c r="H1" s="480"/>
      <c r="I1" s="480"/>
      <c r="J1" s="480"/>
      <c r="K1" s="480"/>
      <c r="L1" s="480"/>
      <c r="M1" s="480"/>
      <c r="N1" s="480"/>
      <c r="O1" s="480"/>
      <c r="P1" s="480"/>
      <c r="Q1" s="480"/>
    </row>
    <row r="2" spans="1:18" ht="22.5" customHeight="1" thickBot="1">
      <c r="A2" s="425"/>
      <c r="B2" s="311"/>
      <c r="E2" s="481" t="s">
        <v>121</v>
      </c>
      <c r="F2" s="482"/>
      <c r="G2" s="482"/>
      <c r="H2" s="482"/>
      <c r="I2" s="482"/>
      <c r="J2" s="482"/>
      <c r="K2" s="482"/>
      <c r="L2" s="482"/>
      <c r="M2" s="482"/>
      <c r="N2" s="482"/>
      <c r="O2" s="482"/>
      <c r="P2" s="482"/>
      <c r="Q2" s="482"/>
    </row>
    <row r="3" spans="1:18" ht="14" thickBot="1">
      <c r="A3" s="425"/>
      <c r="B3" s="311"/>
      <c r="E3" s="17">
        <v>41550</v>
      </c>
      <c r="F3" s="19">
        <f t="shared" ref="F3" si="0">E3+7</f>
        <v>41557</v>
      </c>
      <c r="G3" s="19">
        <f t="shared" ref="G3" si="1">F3+7</f>
        <v>41564</v>
      </c>
      <c r="H3" s="19">
        <f t="shared" ref="H3:Q3" si="2">G3+7</f>
        <v>41571</v>
      </c>
      <c r="I3" s="19">
        <f t="shared" si="2"/>
        <v>41578</v>
      </c>
      <c r="J3" s="19">
        <f t="shared" si="2"/>
        <v>41585</v>
      </c>
      <c r="K3" s="18">
        <f t="shared" si="2"/>
        <v>41592</v>
      </c>
      <c r="L3" s="18">
        <f t="shared" si="2"/>
        <v>41599</v>
      </c>
      <c r="M3" s="18">
        <f t="shared" si="2"/>
        <v>41606</v>
      </c>
      <c r="N3" s="18">
        <f t="shared" si="2"/>
        <v>41613</v>
      </c>
      <c r="O3" s="20">
        <f t="shared" si="2"/>
        <v>41620</v>
      </c>
      <c r="P3" s="19">
        <f t="shared" si="2"/>
        <v>41627</v>
      </c>
      <c r="Q3" s="31">
        <f t="shared" si="2"/>
        <v>41634</v>
      </c>
    </row>
    <row r="4" spans="1:18" ht="26">
      <c r="A4" s="425"/>
      <c r="B4" s="14"/>
      <c r="D4" s="21" t="s">
        <v>194</v>
      </c>
      <c r="E4" s="22"/>
      <c r="F4" s="23"/>
      <c r="G4" s="23"/>
      <c r="H4" s="23"/>
      <c r="I4" s="312" t="s">
        <v>53</v>
      </c>
      <c r="J4" s="23"/>
      <c r="K4" s="23"/>
      <c r="L4" s="23"/>
      <c r="M4" s="23"/>
      <c r="N4" s="23"/>
      <c r="O4" s="23"/>
      <c r="P4" s="23"/>
      <c r="Q4" s="329" t="s">
        <v>53</v>
      </c>
    </row>
    <row r="5" spans="1:18" ht="26">
      <c r="A5" s="425"/>
      <c r="B5" s="14"/>
      <c r="D5" s="24" t="s">
        <v>195</v>
      </c>
      <c r="E5" s="25"/>
      <c r="F5" s="26"/>
      <c r="G5" s="26"/>
      <c r="H5" s="26"/>
      <c r="I5" s="313" t="s">
        <v>131</v>
      </c>
      <c r="J5" s="26"/>
      <c r="K5" s="26"/>
      <c r="L5" s="26"/>
      <c r="M5" s="26"/>
      <c r="N5" s="26"/>
      <c r="O5" s="26"/>
      <c r="P5" s="26"/>
      <c r="Q5" s="330" t="s">
        <v>131</v>
      </c>
    </row>
    <row r="6" spans="1:18" ht="27" thickBot="1">
      <c r="A6" s="425"/>
      <c r="B6" s="7"/>
      <c r="D6" s="27" t="s">
        <v>196</v>
      </c>
      <c r="E6" s="28"/>
      <c r="F6" s="29"/>
      <c r="G6" s="29"/>
      <c r="H6" s="29"/>
      <c r="I6" s="314" t="s">
        <v>131</v>
      </c>
      <c r="J6" s="29"/>
      <c r="K6" s="29"/>
      <c r="L6" s="29"/>
      <c r="M6" s="29"/>
      <c r="N6" s="29"/>
      <c r="O6" s="29"/>
      <c r="P6" s="29"/>
      <c r="Q6" s="404" t="s">
        <v>131</v>
      </c>
    </row>
    <row r="7" spans="1:18" ht="14" thickBot="1">
      <c r="A7" s="425"/>
      <c r="B7" s="7"/>
      <c r="E7" s="30">
        <f>+Q3+7</f>
        <v>41641</v>
      </c>
      <c r="F7" s="18">
        <f>E7+7</f>
        <v>41648</v>
      </c>
      <c r="G7" s="18">
        <f t="shared" ref="G7:P7" si="3">F7+7</f>
        <v>41655</v>
      </c>
      <c r="H7" s="18">
        <f t="shared" si="3"/>
        <v>41662</v>
      </c>
      <c r="I7" s="18">
        <f t="shared" si="3"/>
        <v>41669</v>
      </c>
      <c r="J7" s="20">
        <f t="shared" si="3"/>
        <v>41676</v>
      </c>
      <c r="K7" s="20">
        <f t="shared" si="3"/>
        <v>41683</v>
      </c>
      <c r="L7" s="20">
        <f t="shared" si="3"/>
        <v>41690</v>
      </c>
      <c r="M7" s="20">
        <f t="shared" si="3"/>
        <v>41697</v>
      </c>
      <c r="N7" s="20">
        <f t="shared" si="3"/>
        <v>41704</v>
      </c>
      <c r="O7" s="20">
        <f t="shared" si="3"/>
        <v>41711</v>
      </c>
      <c r="P7" s="20">
        <f t="shared" si="3"/>
        <v>41718</v>
      </c>
      <c r="Q7" s="31">
        <f>P7+7</f>
        <v>41725</v>
      </c>
    </row>
    <row r="8" spans="1:18" ht="26">
      <c r="A8" s="425"/>
      <c r="B8" s="7"/>
      <c r="D8" s="21" t="s">
        <v>194</v>
      </c>
      <c r="E8" s="331" t="s">
        <v>53</v>
      </c>
      <c r="F8" s="23"/>
      <c r="G8" s="23"/>
      <c r="H8" s="23"/>
      <c r="I8" s="23"/>
      <c r="J8" s="23"/>
      <c r="K8" s="312" t="s">
        <v>53</v>
      </c>
      <c r="L8" s="23"/>
      <c r="M8" s="23"/>
      <c r="N8" s="23"/>
      <c r="O8" s="23"/>
      <c r="P8" s="23"/>
      <c r="Q8" s="32"/>
    </row>
    <row r="9" spans="1:18" ht="26">
      <c r="A9" s="425"/>
      <c r="B9" s="7"/>
      <c r="D9" s="24" t="s">
        <v>195</v>
      </c>
      <c r="E9" s="332" t="s">
        <v>131</v>
      </c>
      <c r="F9" s="26"/>
      <c r="G9" s="26"/>
      <c r="H9" s="26"/>
      <c r="I9" s="26"/>
      <c r="J9" s="26"/>
      <c r="K9" s="313" t="s">
        <v>131</v>
      </c>
      <c r="L9" s="26"/>
      <c r="M9" s="26"/>
      <c r="N9" s="26"/>
      <c r="O9" s="26"/>
      <c r="P9" s="26"/>
      <c r="Q9" s="33"/>
    </row>
    <row r="10" spans="1:18" ht="27" thickBot="1">
      <c r="A10" s="425"/>
      <c r="B10" s="7"/>
      <c r="D10" s="27" t="s">
        <v>196</v>
      </c>
      <c r="E10" s="333" t="s">
        <v>131</v>
      </c>
      <c r="F10" s="29"/>
      <c r="G10" s="29"/>
      <c r="H10" s="29"/>
      <c r="I10" s="29"/>
      <c r="J10" s="29"/>
      <c r="K10" s="314" t="s">
        <v>131</v>
      </c>
      <c r="L10" s="29"/>
      <c r="M10" s="29"/>
      <c r="N10" s="29"/>
      <c r="O10" s="29"/>
      <c r="P10" s="29"/>
      <c r="Q10" s="34"/>
    </row>
    <row r="11" spans="1:18">
      <c r="A11" s="425"/>
      <c r="B11" s="7"/>
    </row>
    <row r="12" spans="1:18">
      <c r="A12" s="425"/>
      <c r="B12" s="7"/>
      <c r="D12" s="463" t="s">
        <v>166</v>
      </c>
      <c r="E12" s="463"/>
      <c r="F12" s="463"/>
      <c r="G12" s="463"/>
      <c r="H12" s="463"/>
      <c r="I12" s="463"/>
      <c r="J12" s="483">
        <f>E3</f>
        <v>41550</v>
      </c>
      <c r="K12" s="483"/>
      <c r="L12" s="396" t="s">
        <v>92</v>
      </c>
      <c r="M12" s="483">
        <f>Q7</f>
        <v>41725</v>
      </c>
      <c r="N12" s="483"/>
      <c r="O12" s="35" t="s">
        <v>55</v>
      </c>
    </row>
    <row r="13" spans="1:18">
      <c r="A13" s="425"/>
      <c r="B13" s="7"/>
      <c r="E13" s="36"/>
      <c r="F13" s="36"/>
      <c r="G13" s="36"/>
    </row>
    <row r="14" spans="1:18" s="274" customFormat="1">
      <c r="A14" s="425"/>
      <c r="B14" s="7"/>
      <c r="D14" s="474" t="s">
        <v>125</v>
      </c>
      <c r="E14" s="474"/>
      <c r="F14" s="37">
        <f>SUM(E4:Q4)+SUM(E8:Q8)</f>
        <v>0</v>
      </c>
      <c r="G14" s="463" t="s">
        <v>126</v>
      </c>
      <c r="H14" s="463"/>
      <c r="I14" s="463"/>
      <c r="J14" s="39">
        <v>9.1999999999999993</v>
      </c>
      <c r="K14" s="463" t="s">
        <v>127</v>
      </c>
      <c r="L14" s="463"/>
      <c r="M14" s="475">
        <f>F14*J14</f>
        <v>0</v>
      </c>
      <c r="N14" s="475"/>
      <c r="O14" s="38"/>
      <c r="P14" s="38"/>
      <c r="Q14" s="38"/>
      <c r="R14" s="38"/>
    </row>
    <row r="15" spans="1:18" s="274" customFormat="1">
      <c r="A15" s="425"/>
      <c r="B15" s="7"/>
      <c r="D15" s="474" t="s">
        <v>128</v>
      </c>
      <c r="E15" s="474"/>
      <c r="F15" s="37">
        <f>SUM(E5:Q5)+SUM(E9:Q9)</f>
        <v>0</v>
      </c>
      <c r="G15" s="463" t="s">
        <v>126</v>
      </c>
      <c r="H15" s="463"/>
      <c r="I15" s="463"/>
      <c r="J15" s="39">
        <v>13.2</v>
      </c>
      <c r="K15" s="463" t="s">
        <v>127</v>
      </c>
      <c r="L15" s="463"/>
      <c r="M15" s="475">
        <f>F15*J15</f>
        <v>0</v>
      </c>
      <c r="N15" s="475"/>
      <c r="O15" s="38"/>
      <c r="P15" s="38"/>
      <c r="Q15" s="38"/>
      <c r="R15" s="38"/>
    </row>
    <row r="16" spans="1:18" s="8" customFormat="1">
      <c r="A16" s="425"/>
      <c r="B16" s="7"/>
      <c r="D16" s="474" t="s">
        <v>129</v>
      </c>
      <c r="E16" s="474"/>
      <c r="F16" s="37">
        <f>SUM(E6:Q6)+SUM(E10:Q10)</f>
        <v>0</v>
      </c>
      <c r="G16" s="463" t="s">
        <v>126</v>
      </c>
      <c r="H16" s="463"/>
      <c r="I16" s="463"/>
      <c r="J16" s="39">
        <v>20.2</v>
      </c>
      <c r="K16" s="463" t="s">
        <v>127</v>
      </c>
      <c r="L16" s="463"/>
      <c r="M16" s="475">
        <f>F16*J16</f>
        <v>0</v>
      </c>
      <c r="N16" s="475"/>
      <c r="O16" s="40"/>
      <c r="P16" s="40"/>
      <c r="Q16" s="40"/>
      <c r="R16" s="40"/>
    </row>
    <row r="17" spans="1:48" s="8" customFormat="1" ht="14" thickBot="1">
      <c r="A17" s="425"/>
      <c r="B17" s="7"/>
      <c r="E17" s="12"/>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row>
    <row r="18" spans="1:48" s="9" customFormat="1">
      <c r="A18" s="425"/>
      <c r="B18" s="7"/>
      <c r="D18" s="466" t="s">
        <v>56</v>
      </c>
      <c r="E18" s="467"/>
      <c r="F18" s="470">
        <f>SUM(M14:N16)</f>
        <v>0</v>
      </c>
      <c r="G18" s="470"/>
      <c r="H18" s="472" t="s">
        <v>88</v>
      </c>
      <c r="I18" s="476"/>
      <c r="J18" s="478" t="s">
        <v>89</v>
      </c>
      <c r="K18" s="10"/>
      <c r="L18" s="10"/>
      <c r="M18" s="10"/>
      <c r="N18" s="10"/>
      <c r="O18" s="6"/>
      <c r="P18" s="6"/>
      <c r="Q18" s="41"/>
      <c r="R18" s="41"/>
    </row>
    <row r="19" spans="1:48" s="11" customFormat="1" ht="14" thickBot="1">
      <c r="A19" s="425"/>
      <c r="B19" s="7"/>
      <c r="D19" s="468"/>
      <c r="E19" s="469"/>
      <c r="F19" s="471"/>
      <c r="G19" s="471"/>
      <c r="H19" s="473"/>
      <c r="I19" s="477"/>
      <c r="J19" s="479"/>
      <c r="K19" s="10"/>
      <c r="L19" s="10"/>
      <c r="M19" s="10"/>
      <c r="N19" s="10"/>
      <c r="O19" s="6"/>
      <c r="P19" s="6"/>
    </row>
    <row r="20" spans="1:48" s="8" customFormat="1">
      <c r="A20" s="425"/>
      <c r="B20" s="7"/>
      <c r="E20" s="40"/>
      <c r="F20" s="38"/>
      <c r="G20" s="38"/>
      <c r="H20" s="40"/>
      <c r="I20" s="38"/>
      <c r="J20" s="38"/>
      <c r="K20" s="40"/>
      <c r="L20" s="38"/>
      <c r="M20" s="38"/>
      <c r="N20" s="40"/>
      <c r="O20" s="12"/>
    </row>
    <row r="21" spans="1:48" s="8" customFormat="1" ht="22.5" customHeight="1">
      <c r="A21" s="425"/>
      <c r="B21" s="7"/>
      <c r="D21" s="464" t="s">
        <v>137</v>
      </c>
      <c r="E21" s="464"/>
      <c r="F21" s="464"/>
      <c r="G21" s="464"/>
      <c r="H21" s="464"/>
      <c r="I21" s="465" t="s">
        <v>122</v>
      </c>
      <c r="J21" s="465"/>
      <c r="K21" s="465"/>
      <c r="L21" s="465"/>
      <c r="M21" s="465"/>
    </row>
    <row r="22" spans="1:48" s="8" customFormat="1" ht="21" customHeight="1">
      <c r="A22" s="425"/>
      <c r="B22" s="7"/>
      <c r="D22" s="464"/>
      <c r="E22" s="464"/>
      <c r="F22" s="464"/>
      <c r="G22" s="464"/>
      <c r="H22" s="464"/>
      <c r="I22" s="465"/>
      <c r="J22" s="465"/>
      <c r="K22" s="465"/>
      <c r="L22" s="465"/>
      <c r="M22" s="465"/>
    </row>
    <row r="23" spans="1:48" s="8" customFormat="1" ht="26.25" customHeight="1">
      <c r="A23" s="425"/>
      <c r="B23" s="7"/>
      <c r="D23" s="464"/>
      <c r="E23" s="464"/>
      <c r="F23" s="464"/>
      <c r="G23" s="464"/>
      <c r="H23" s="464"/>
      <c r="I23" s="397" t="s">
        <v>136</v>
      </c>
      <c r="J23" s="416"/>
      <c r="L23" s="397" t="s">
        <v>142</v>
      </c>
      <c r="M23" s="416"/>
    </row>
    <row r="24" spans="1:48" s="8" customFormat="1">
      <c r="A24" s="425"/>
      <c r="B24" s="7"/>
      <c r="D24" s="455" t="s">
        <v>57</v>
      </c>
      <c r="E24" s="455"/>
      <c r="F24" s="455"/>
      <c r="G24" s="455"/>
      <c r="H24" s="455"/>
      <c r="I24" s="456" t="s">
        <v>58</v>
      </c>
      <c r="J24" s="457"/>
      <c r="K24" s="457"/>
      <c r="L24" s="457"/>
      <c r="M24" s="458"/>
    </row>
    <row r="25" spans="1:48" s="8" customFormat="1" ht="18" customHeight="1">
      <c r="A25" s="425"/>
      <c r="B25" s="7"/>
      <c r="D25" s="42" t="s">
        <v>59</v>
      </c>
      <c r="E25" s="451"/>
      <c r="F25" s="459"/>
      <c r="G25" s="42" t="s">
        <v>91</v>
      </c>
      <c r="H25" s="43" t="str">
        <f>IF(I18=1,F18,"")</f>
        <v/>
      </c>
      <c r="I25" s="42" t="s">
        <v>59</v>
      </c>
      <c r="J25" s="451"/>
      <c r="K25" s="452"/>
      <c r="L25" s="42" t="s">
        <v>91</v>
      </c>
      <c r="M25" s="43" t="str">
        <f>IF($I$18=3,ROUND($F$18/3,2),"")</f>
        <v/>
      </c>
    </row>
    <row r="26" spans="1:48" s="8" customFormat="1" ht="18" customHeight="1">
      <c r="A26" s="425"/>
      <c r="B26" s="7"/>
      <c r="D26" s="42" t="s">
        <v>60</v>
      </c>
      <c r="E26" s="462"/>
      <c r="F26" s="462"/>
      <c r="G26" s="13"/>
      <c r="H26" s="13"/>
      <c r="I26" s="42" t="s">
        <v>59</v>
      </c>
      <c r="J26" s="451"/>
      <c r="K26" s="452"/>
      <c r="L26" s="42" t="s">
        <v>91</v>
      </c>
      <c r="M26" s="43" t="str">
        <f>IF($I$18=3,ROUND($F$18/3,2),"")</f>
        <v/>
      </c>
    </row>
    <row r="27" spans="1:48" s="8" customFormat="1" ht="18" customHeight="1">
      <c r="A27" s="425"/>
      <c r="B27" s="7"/>
      <c r="D27" s="44"/>
      <c r="E27" s="13"/>
      <c r="F27" s="45"/>
      <c r="G27" s="13"/>
      <c r="H27" s="13"/>
      <c r="I27" s="42" t="s">
        <v>59</v>
      </c>
      <c r="J27" s="451"/>
      <c r="K27" s="452"/>
      <c r="L27" s="42" t="s">
        <v>91</v>
      </c>
      <c r="M27" s="43" t="str">
        <f>IF($I$18=3,F18-SUM(M25:M26),"")</f>
        <v/>
      </c>
    </row>
    <row r="28" spans="1:48" s="8" customFormat="1" ht="18" customHeight="1">
      <c r="A28" s="425"/>
      <c r="B28" s="7"/>
      <c r="D28" s="44"/>
      <c r="E28" s="13"/>
      <c r="F28" s="46"/>
      <c r="G28" s="13"/>
      <c r="H28" s="13"/>
      <c r="I28" s="42" t="s">
        <v>60</v>
      </c>
      <c r="J28" s="451"/>
      <c r="K28" s="452"/>
      <c r="L28" s="46"/>
      <c r="M28" s="13"/>
    </row>
    <row r="29" spans="1:48" s="8" customFormat="1">
      <c r="A29" s="425"/>
      <c r="B29" s="7"/>
      <c r="D29" s="463" t="s">
        <v>130</v>
      </c>
      <c r="E29" s="463"/>
      <c r="F29" s="463"/>
      <c r="G29" s="463"/>
      <c r="H29" s="463"/>
      <c r="I29" s="463"/>
      <c r="J29" s="463"/>
      <c r="K29" s="463"/>
      <c r="L29" s="463"/>
      <c r="M29" s="463"/>
      <c r="N29" s="463"/>
      <c r="O29" s="273"/>
      <c r="P29" s="273"/>
      <c r="Q29" s="273"/>
      <c r="R29" s="273"/>
    </row>
    <row r="30" spans="1:48">
      <c r="A30" s="425"/>
      <c r="B30" s="7"/>
      <c r="D30" s="13"/>
      <c r="E30" s="13"/>
      <c r="F30" s="46"/>
      <c r="G30" s="13"/>
      <c r="H30" s="13"/>
      <c r="I30" s="47"/>
      <c r="J30" s="47"/>
      <c r="K30" s="47"/>
      <c r="L30" s="47"/>
      <c r="M30" s="13"/>
      <c r="N30" s="13"/>
      <c r="O30" s="13"/>
      <c r="P30" s="13"/>
      <c r="Q30" s="13"/>
      <c r="R30" s="13"/>
    </row>
    <row r="31" spans="1:48" ht="30" customHeight="1">
      <c r="A31" s="425"/>
      <c r="B31" s="7"/>
      <c r="D31" s="453" t="s">
        <v>138</v>
      </c>
      <c r="E31" s="453"/>
      <c r="F31" s="453"/>
      <c r="G31" s="454"/>
      <c r="H31" s="454"/>
      <c r="I31" s="454"/>
      <c r="J31" s="454"/>
      <c r="K31" s="454"/>
      <c r="L31" s="454"/>
      <c r="M31" s="454"/>
      <c r="P31" s="48"/>
      <c r="Q31" s="48"/>
      <c r="R31" s="48"/>
    </row>
    <row r="32" spans="1:48" ht="30" customHeight="1">
      <c r="A32" s="425"/>
      <c r="B32" s="7"/>
      <c r="D32" s="445" t="s">
        <v>94</v>
      </c>
      <c r="E32" s="445"/>
      <c r="F32" s="445"/>
      <c r="G32" s="460"/>
      <c r="H32" s="461"/>
      <c r="I32" s="461"/>
      <c r="J32" s="461"/>
      <c r="K32" s="461"/>
      <c r="L32" s="461"/>
      <c r="M32" s="461"/>
      <c r="P32" s="48"/>
      <c r="Q32" s="48"/>
      <c r="R32" s="48"/>
    </row>
    <row r="33" spans="1:18" ht="30" customHeight="1">
      <c r="A33" s="425"/>
      <c r="B33" s="7"/>
      <c r="D33" s="445" t="s">
        <v>139</v>
      </c>
      <c r="E33" s="445"/>
      <c r="F33" s="445"/>
      <c r="G33" s="446"/>
      <c r="H33" s="447"/>
      <c r="I33" s="447"/>
      <c r="J33" s="447"/>
      <c r="K33" s="447"/>
      <c r="L33" s="447"/>
      <c r="M33" s="447"/>
      <c r="P33" s="13"/>
      <c r="Q33" s="13"/>
      <c r="R33" s="13"/>
    </row>
    <row r="34" spans="1:18" ht="30" customHeight="1">
      <c r="A34" s="425"/>
      <c r="B34" s="7"/>
      <c r="D34" s="445" t="s">
        <v>78</v>
      </c>
      <c r="E34" s="445"/>
      <c r="F34" s="445"/>
      <c r="G34" s="448"/>
      <c r="H34" s="447"/>
      <c r="I34" s="447"/>
      <c r="J34" s="447"/>
      <c r="K34" s="447"/>
      <c r="L34" s="447"/>
      <c r="M34" s="447"/>
      <c r="P34" s="13"/>
      <c r="Q34" s="13"/>
      <c r="R34" s="13"/>
    </row>
    <row r="35" spans="1:18">
      <c r="A35" s="425"/>
      <c r="B35" s="7"/>
      <c r="E35" s="13"/>
      <c r="F35" s="13"/>
    </row>
    <row r="36" spans="1:18">
      <c r="A36" s="425"/>
      <c r="B36" s="7"/>
      <c r="D36" s="449" t="s">
        <v>163</v>
      </c>
      <c r="E36" s="449"/>
      <c r="F36" s="449"/>
      <c r="G36" s="6" t="s">
        <v>61</v>
      </c>
      <c r="H36" s="8" t="s">
        <v>62</v>
      </c>
      <c r="I36" s="450">
        <f ca="1">TODAY()</f>
        <v>41557</v>
      </c>
      <c r="J36" s="450"/>
      <c r="K36" s="275"/>
    </row>
    <row r="37" spans="1:18">
      <c r="A37" s="425"/>
      <c r="B37" s="7"/>
      <c r="D37" s="426" t="s">
        <v>90</v>
      </c>
      <c r="E37" s="426"/>
      <c r="F37" s="426"/>
      <c r="G37" s="426"/>
      <c r="H37" s="426"/>
      <c r="I37" s="426"/>
      <c r="J37" s="426"/>
      <c r="K37" s="426"/>
      <c r="L37" s="426"/>
      <c r="M37" s="426"/>
      <c r="N37" s="426"/>
      <c r="O37" s="426"/>
      <c r="P37" s="49"/>
      <c r="Q37" s="49"/>
    </row>
    <row r="38" spans="1:18">
      <c r="A38" s="425"/>
      <c r="B38" s="14"/>
      <c r="D38" s="427" t="s">
        <v>123</v>
      </c>
      <c r="E38" s="428"/>
      <c r="F38" s="428"/>
      <c r="G38" s="429"/>
      <c r="H38" s="436" t="s">
        <v>156</v>
      </c>
      <c r="I38" s="437"/>
      <c r="J38" s="437"/>
      <c r="K38" s="438"/>
      <c r="L38" s="436" t="s">
        <v>52</v>
      </c>
      <c r="M38" s="437"/>
      <c r="N38" s="437"/>
      <c r="O38" s="438"/>
      <c r="P38" s="50"/>
      <c r="Q38" s="50"/>
    </row>
    <row r="39" spans="1:18">
      <c r="A39" s="425"/>
      <c r="B39" s="14"/>
      <c r="D39" s="430"/>
      <c r="E39" s="431"/>
      <c r="F39" s="431"/>
      <c r="G39" s="432"/>
      <c r="H39" s="439"/>
      <c r="I39" s="440"/>
      <c r="J39" s="440"/>
      <c r="K39" s="441"/>
      <c r="L39" s="439"/>
      <c r="M39" s="440"/>
      <c r="N39" s="440"/>
      <c r="O39" s="441"/>
      <c r="P39" s="50"/>
      <c r="Q39" s="50"/>
    </row>
    <row r="40" spans="1:18">
      <c r="A40" s="425"/>
      <c r="B40" s="14"/>
      <c r="D40" s="430"/>
      <c r="E40" s="431"/>
      <c r="F40" s="431"/>
      <c r="G40" s="432"/>
      <c r="H40" s="439"/>
      <c r="I40" s="440"/>
      <c r="J40" s="440"/>
      <c r="K40" s="441"/>
      <c r="L40" s="439"/>
      <c r="M40" s="440"/>
      <c r="N40" s="440"/>
      <c r="O40" s="441"/>
      <c r="P40" s="50"/>
      <c r="Q40" s="51"/>
    </row>
    <row r="41" spans="1:18" ht="22.5" customHeight="1">
      <c r="A41" s="425"/>
      <c r="B41" s="15"/>
      <c r="D41" s="430"/>
      <c r="E41" s="431"/>
      <c r="F41" s="431"/>
      <c r="G41" s="432"/>
      <c r="H41" s="439"/>
      <c r="I41" s="440"/>
      <c r="J41" s="440"/>
      <c r="K41" s="441"/>
      <c r="L41" s="439"/>
      <c r="M41" s="440"/>
      <c r="N41" s="440"/>
      <c r="O41" s="441"/>
      <c r="P41" s="50"/>
      <c r="Q41" s="51"/>
    </row>
    <row r="42" spans="1:18">
      <c r="A42" s="425"/>
      <c r="B42" s="15"/>
      <c r="D42" s="433"/>
      <c r="E42" s="434"/>
      <c r="F42" s="434"/>
      <c r="G42" s="435"/>
      <c r="H42" s="442"/>
      <c r="I42" s="443"/>
      <c r="J42" s="443"/>
      <c r="K42" s="444"/>
      <c r="L42" s="442"/>
      <c r="M42" s="443"/>
      <c r="N42" s="443"/>
      <c r="O42" s="444"/>
      <c r="P42" s="50"/>
      <c r="Q42" s="51"/>
    </row>
    <row r="45" spans="1:18">
      <c r="D45" s="52"/>
      <c r="E45" s="16"/>
      <c r="F45" s="16"/>
      <c r="G45" s="16"/>
    </row>
    <row r="46" spans="1:18">
      <c r="D46" s="52"/>
      <c r="E46" s="16"/>
      <c r="F46" s="16"/>
      <c r="G46" s="16"/>
    </row>
    <row r="47" spans="1:18">
      <c r="D47" s="52"/>
      <c r="E47" s="16"/>
      <c r="F47" s="16"/>
      <c r="G47" s="16"/>
    </row>
    <row r="48" spans="1:18">
      <c r="D48" s="52"/>
      <c r="E48" s="16"/>
      <c r="F48" s="16"/>
      <c r="G48" s="16"/>
    </row>
    <row r="49" spans="4:7">
      <c r="D49" s="52"/>
      <c r="E49" s="16"/>
      <c r="F49" s="16"/>
      <c r="G49" s="16"/>
    </row>
    <row r="50" spans="4:7">
      <c r="D50" s="52"/>
      <c r="E50" s="16"/>
      <c r="F50" s="16"/>
      <c r="G50" s="16"/>
    </row>
    <row r="51" spans="4:7">
      <c r="D51" s="52"/>
      <c r="E51" s="16"/>
      <c r="F51" s="16"/>
      <c r="G51" s="16"/>
    </row>
    <row r="52" spans="4:7">
      <c r="D52" s="52"/>
      <c r="E52" s="16"/>
      <c r="F52" s="16"/>
      <c r="G52" s="16"/>
    </row>
    <row r="53" spans="4:7">
      <c r="D53" s="52"/>
      <c r="E53" s="16"/>
      <c r="F53" s="16"/>
      <c r="G53" s="16"/>
    </row>
    <row r="54" spans="4:7">
      <c r="D54" s="52"/>
      <c r="E54" s="16"/>
      <c r="F54" s="16"/>
      <c r="G54" s="16"/>
    </row>
  </sheetData>
  <sheetProtection password="E35D" sheet="1" objects="1" scenarios="1"/>
  <mergeCells count="48">
    <mergeCell ref="D1:Q1"/>
    <mergeCell ref="E2:Q2"/>
    <mergeCell ref="D12:I12"/>
    <mergeCell ref="J12:K12"/>
    <mergeCell ref="M12:N12"/>
    <mergeCell ref="D14:E14"/>
    <mergeCell ref="K14:L14"/>
    <mergeCell ref="M14:N14"/>
    <mergeCell ref="G14:I14"/>
    <mergeCell ref="G15:I15"/>
    <mergeCell ref="D15:E15"/>
    <mergeCell ref="K15:L15"/>
    <mergeCell ref="M15:N15"/>
    <mergeCell ref="D16:E16"/>
    <mergeCell ref="K16:L16"/>
    <mergeCell ref="M16:N16"/>
    <mergeCell ref="G16:I16"/>
    <mergeCell ref="I18:I19"/>
    <mergeCell ref="J18:J19"/>
    <mergeCell ref="D21:H23"/>
    <mergeCell ref="I21:M22"/>
    <mergeCell ref="D18:E19"/>
    <mergeCell ref="F18:G19"/>
    <mergeCell ref="H18:H19"/>
    <mergeCell ref="I24:M24"/>
    <mergeCell ref="E25:F25"/>
    <mergeCell ref="J25:K25"/>
    <mergeCell ref="G32:M32"/>
    <mergeCell ref="E26:F26"/>
    <mergeCell ref="J26:K26"/>
    <mergeCell ref="J27:K27"/>
    <mergeCell ref="D29:N29"/>
    <mergeCell ref="A1:A42"/>
    <mergeCell ref="D37:O37"/>
    <mergeCell ref="D38:G42"/>
    <mergeCell ref="H38:K42"/>
    <mergeCell ref="L38:O42"/>
    <mergeCell ref="D33:F33"/>
    <mergeCell ref="G33:M33"/>
    <mergeCell ref="D34:F34"/>
    <mergeCell ref="G34:M34"/>
    <mergeCell ref="D36:F36"/>
    <mergeCell ref="I36:J36"/>
    <mergeCell ref="J28:K28"/>
    <mergeCell ref="D31:F31"/>
    <mergeCell ref="G31:M31"/>
    <mergeCell ref="D32:F32"/>
    <mergeCell ref="D24:H24"/>
  </mergeCells>
  <phoneticPr fontId="4" type="noConversion"/>
  <dataValidations count="3">
    <dataValidation type="whole" allowBlank="1" showErrorMessage="1" error="Choisir 1, 2 ou 3" sqref="I18:I19">
      <formula1>1</formula1>
      <formula2>3</formula2>
    </dataValidation>
    <dataValidation type="whole" operator="equal" allowBlank="1" showInputMessage="1" showErrorMessage="1" error="Veuillez renseigner la valeur 1" sqref="L8:Q10 E4:H6 J4:P6 F8:J10">
      <formula1>1</formula1>
    </dataValidation>
    <dataValidation operator="equal" allowBlank="1" showInputMessage="1" error="Veuillez mettre un 1" sqref="E8:E10 I4:I6 K8:K10 Q4:Q6"/>
  </dataValidations>
  <printOptions horizontalCentered="1"/>
  <pageMargins left="0.35433070866141736" right="0.19685039370078741" top="0.74803149606299213" bottom="0.15748031496062992" header="0.31496062992125984" footer="0.31496062992125984"/>
  <headerFooter>
    <oddHeader>&amp;L&amp;"Arial,Normal"&amp;12La Graine Biolande&amp;C&amp;"Arial,Normal"&amp;12Contrat d’engagement mutuel
&amp;"Arial,Gras"MARAICHAGE</oddHeader>
    <oddFooter>&amp;L&amp;D&amp;R&amp;12Page &amp;P/&amp;N</oddFooter>
  </headerFooter>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Feuil2" enableFormatConditionsCalculation="0">
    <tabColor rgb="FF92D050"/>
    <pageSetUpPr fitToPage="1"/>
  </sheetPr>
  <dimension ref="A1:W64"/>
  <sheetViews>
    <sheetView zoomScale="70" zoomScaleNormal="70" zoomScaleSheetLayoutView="40" zoomScalePageLayoutView="70" workbookViewId="0">
      <selection activeCell="C1" sqref="C1"/>
    </sheetView>
  </sheetViews>
  <sheetFormatPr baseColWidth="10" defaultColWidth="10.7109375" defaultRowHeight="16"/>
  <cols>
    <col min="1" max="1" width="47.5703125" style="1" customWidth="1"/>
    <col min="2" max="2" width="1" style="1" customWidth="1"/>
    <col min="3" max="3" width="2.140625" style="1" customWidth="1"/>
    <col min="4" max="4" width="15.140625" style="1" bestFit="1" customWidth="1"/>
    <col min="5" max="6" width="10" style="1" bestFit="1" customWidth="1"/>
    <col min="7" max="7" width="10.7109375" style="1" bestFit="1" customWidth="1"/>
    <col min="8" max="8" width="11.85546875" style="1" bestFit="1" customWidth="1"/>
    <col min="9" max="9" width="13.140625" style="1" bestFit="1" customWidth="1"/>
    <col min="10" max="10" width="10" style="1" bestFit="1" customWidth="1"/>
    <col min="11" max="11" width="17.42578125" style="1" customWidth="1"/>
    <col min="12" max="12" width="10.7109375" style="1" bestFit="1" customWidth="1"/>
    <col min="13" max="15" width="10" style="1" bestFit="1" customWidth="1"/>
    <col min="16" max="16" width="13" style="1" customWidth="1"/>
    <col min="17" max="17" width="14.28515625" style="1" customWidth="1"/>
    <col min="18" max="22" width="10" style="1" bestFit="1" customWidth="1"/>
    <col min="23" max="16384" width="10.7109375" style="1"/>
  </cols>
  <sheetData>
    <row r="1" spans="1:20" ht="30" customHeight="1">
      <c r="A1" s="498" t="s">
        <v>45</v>
      </c>
      <c r="B1" s="53"/>
      <c r="C1" s="1">
        <v>14</v>
      </c>
      <c r="D1" s="532" t="s">
        <v>187</v>
      </c>
      <c r="E1" s="532"/>
      <c r="F1" s="532"/>
      <c r="G1" s="532"/>
      <c r="H1" s="532"/>
      <c r="I1" s="532"/>
      <c r="J1" s="532"/>
      <c r="K1" s="532"/>
      <c r="L1" s="532"/>
      <c r="M1" s="532"/>
      <c r="N1" s="532"/>
      <c r="O1" s="532"/>
      <c r="P1" s="532"/>
      <c r="Q1" s="286"/>
      <c r="R1" s="286"/>
      <c r="S1" s="286"/>
      <c r="T1" s="286"/>
    </row>
    <row r="2" spans="1:20" ht="30" customHeight="1" thickBot="1">
      <c r="A2" s="498"/>
      <c r="B2" s="53"/>
      <c r="D2" s="531" t="s">
        <v>186</v>
      </c>
      <c r="E2" s="531"/>
      <c r="F2" s="531"/>
      <c r="G2" s="531"/>
      <c r="H2" s="531"/>
      <c r="I2" s="531"/>
      <c r="J2" s="531"/>
      <c r="K2" s="531"/>
      <c r="L2" s="531"/>
      <c r="M2" s="531"/>
      <c r="N2" s="531"/>
      <c r="O2" s="531"/>
      <c r="P2" s="531"/>
      <c r="Q2" s="286"/>
      <c r="R2" s="286"/>
      <c r="S2" s="286"/>
      <c r="T2" s="286"/>
    </row>
    <row r="3" spans="1:20" ht="30" customHeight="1">
      <c r="A3" s="498"/>
      <c r="B3" s="53"/>
      <c r="D3" s="54">
        <v>41550</v>
      </c>
      <c r="E3" s="55">
        <f>D3+7</f>
        <v>41557</v>
      </c>
      <c r="F3" s="55">
        <f>E3+7</f>
        <v>41564</v>
      </c>
      <c r="G3" s="55">
        <f t="shared" ref="G3:P3" si="0">F3+7</f>
        <v>41571</v>
      </c>
      <c r="H3" s="337">
        <f t="shared" si="0"/>
        <v>41578</v>
      </c>
      <c r="I3" s="55">
        <f t="shared" si="0"/>
        <v>41585</v>
      </c>
      <c r="J3" s="55">
        <f t="shared" si="0"/>
        <v>41592</v>
      </c>
      <c r="K3" s="55">
        <f t="shared" si="0"/>
        <v>41599</v>
      </c>
      <c r="L3" s="55">
        <f t="shared" si="0"/>
        <v>41606</v>
      </c>
      <c r="M3" s="55">
        <f t="shared" si="0"/>
        <v>41613</v>
      </c>
      <c r="N3" s="55">
        <f t="shared" si="0"/>
        <v>41620</v>
      </c>
      <c r="O3" s="55">
        <f t="shared" si="0"/>
        <v>41627</v>
      </c>
      <c r="P3" s="342">
        <f t="shared" si="0"/>
        <v>41634</v>
      </c>
    </row>
    <row r="4" spans="1:20" ht="30" customHeight="1">
      <c r="A4" s="498"/>
      <c r="B4" s="53"/>
      <c r="D4" s="56"/>
      <c r="E4" s="400"/>
      <c r="F4" s="400" t="s">
        <v>65</v>
      </c>
      <c r="G4" s="400"/>
      <c r="H4" s="338"/>
      <c r="I4" s="400"/>
      <c r="J4" s="400"/>
      <c r="K4" s="400" t="s">
        <v>65</v>
      </c>
      <c r="L4" s="400"/>
      <c r="M4" s="400"/>
      <c r="N4" s="400"/>
      <c r="O4" s="400" t="s">
        <v>65</v>
      </c>
      <c r="P4" s="343"/>
    </row>
    <row r="5" spans="1:20" ht="30" customHeight="1" thickBot="1">
      <c r="A5" s="498"/>
      <c r="B5" s="59"/>
      <c r="D5" s="60"/>
      <c r="E5" s="61"/>
      <c r="F5" s="61"/>
      <c r="G5" s="61"/>
      <c r="H5" s="339" t="s">
        <v>131</v>
      </c>
      <c r="I5" s="61"/>
      <c r="J5" s="61"/>
      <c r="K5" s="61"/>
      <c r="L5" s="61"/>
      <c r="M5" s="61"/>
      <c r="N5" s="61"/>
      <c r="O5" s="61"/>
      <c r="P5" s="406" t="s">
        <v>131</v>
      </c>
    </row>
    <row r="6" spans="1:20" ht="30" customHeight="1">
      <c r="A6" s="498"/>
      <c r="B6" s="59"/>
      <c r="D6" s="340">
        <f>P3+7</f>
        <v>41641</v>
      </c>
      <c r="E6" s="55">
        <f>D6+7</f>
        <v>41648</v>
      </c>
      <c r="F6" s="55">
        <f t="shared" ref="F6:P6" si="1">E6+7</f>
        <v>41655</v>
      </c>
      <c r="G6" s="55">
        <f t="shared" si="1"/>
        <v>41662</v>
      </c>
      <c r="H6" s="55">
        <f t="shared" si="1"/>
        <v>41669</v>
      </c>
      <c r="I6" s="55">
        <f t="shared" si="1"/>
        <v>41676</v>
      </c>
      <c r="J6" s="337">
        <f t="shared" si="1"/>
        <v>41683</v>
      </c>
      <c r="K6" s="55">
        <f t="shared" si="1"/>
        <v>41690</v>
      </c>
      <c r="L6" s="55">
        <f t="shared" si="1"/>
        <v>41697</v>
      </c>
      <c r="M6" s="55">
        <f t="shared" si="1"/>
        <v>41704</v>
      </c>
      <c r="N6" s="55">
        <f t="shared" si="1"/>
        <v>41711</v>
      </c>
      <c r="O6" s="55">
        <f t="shared" si="1"/>
        <v>41718</v>
      </c>
      <c r="P6" s="62">
        <f t="shared" si="1"/>
        <v>41725</v>
      </c>
    </row>
    <row r="7" spans="1:20" ht="30" customHeight="1">
      <c r="A7" s="498"/>
      <c r="B7" s="59"/>
      <c r="D7" s="341"/>
      <c r="E7" s="400"/>
      <c r="F7" s="400"/>
      <c r="G7" s="400"/>
      <c r="H7" s="400" t="s">
        <v>65</v>
      </c>
      <c r="I7" s="400"/>
      <c r="J7" s="338"/>
      <c r="K7" s="400"/>
      <c r="L7" s="400"/>
      <c r="M7" s="400" t="s">
        <v>65</v>
      </c>
      <c r="N7" s="400"/>
      <c r="O7" s="400"/>
      <c r="P7" s="63"/>
    </row>
    <row r="8" spans="1:20" ht="30" customHeight="1" thickBot="1">
      <c r="A8" s="498"/>
      <c r="B8" s="59"/>
      <c r="D8" s="405" t="s">
        <v>131</v>
      </c>
      <c r="E8" s="61"/>
      <c r="F8" s="61"/>
      <c r="G8" s="61"/>
      <c r="H8" s="61"/>
      <c r="I8" s="61"/>
      <c r="J8" s="339" t="s">
        <v>131</v>
      </c>
      <c r="K8" s="61"/>
      <c r="L8" s="61"/>
      <c r="M8" s="61"/>
      <c r="N8" s="61"/>
      <c r="O8" s="61"/>
      <c r="P8" s="66"/>
    </row>
    <row r="9" spans="1:20" ht="30" customHeight="1">
      <c r="A9" s="498"/>
      <c r="B9" s="59"/>
    </row>
    <row r="10" spans="1:20">
      <c r="A10" s="498"/>
      <c r="B10" s="59"/>
      <c r="D10" s="535" t="s">
        <v>47</v>
      </c>
      <c r="E10" s="535"/>
      <c r="F10" s="535"/>
      <c r="G10" s="535"/>
      <c r="H10" s="535"/>
      <c r="I10" s="67">
        <f>SUM(D5:P5)+SUM(D8:P8)</f>
        <v>0</v>
      </c>
      <c r="Q10" s="277"/>
      <c r="R10" s="277"/>
      <c r="S10" s="510"/>
      <c r="T10" s="510"/>
    </row>
    <row r="11" spans="1:20">
      <c r="A11" s="498"/>
      <c r="B11" s="59"/>
      <c r="D11" s="68"/>
      <c r="Q11" s="277"/>
      <c r="R11" s="277"/>
      <c r="S11" s="510"/>
      <c r="T11" s="510"/>
    </row>
    <row r="12" spans="1:20">
      <c r="A12" s="498"/>
      <c r="B12" s="59"/>
      <c r="D12" s="508" t="s">
        <v>166</v>
      </c>
      <c r="E12" s="508"/>
      <c r="F12" s="508"/>
      <c r="G12" s="508"/>
      <c r="H12" s="508"/>
      <c r="I12" s="508"/>
      <c r="J12" s="521">
        <f>D3</f>
        <v>41550</v>
      </c>
      <c r="K12" s="521"/>
      <c r="L12" s="399" t="s">
        <v>92</v>
      </c>
      <c r="M12" s="521">
        <f>P6</f>
        <v>41725</v>
      </c>
      <c r="N12" s="521"/>
      <c r="O12" s="398" t="s">
        <v>55</v>
      </c>
    </row>
    <row r="13" spans="1:20" ht="17" thickBot="1">
      <c r="A13" s="498"/>
      <c r="B13" s="59"/>
      <c r="D13" s="69"/>
      <c r="E13" s="69"/>
      <c r="F13" s="69"/>
    </row>
    <row r="14" spans="1:20" s="283" customFormat="1" ht="15" customHeight="1">
      <c r="A14" s="498"/>
      <c r="B14" s="59"/>
      <c r="D14" s="510"/>
      <c r="E14" s="511" t="s">
        <v>84</v>
      </c>
      <c r="F14" s="512"/>
      <c r="G14" s="515" t="s">
        <v>75</v>
      </c>
      <c r="H14" s="516"/>
      <c r="I14" s="519" t="s">
        <v>155</v>
      </c>
      <c r="J14" s="520"/>
      <c r="K14" s="511" t="s">
        <v>165</v>
      </c>
      <c r="L14" s="512"/>
      <c r="M14" s="524" t="s">
        <v>46</v>
      </c>
      <c r="N14" s="525"/>
      <c r="O14" s="526"/>
      <c r="P14" s="533" t="s">
        <v>76</v>
      </c>
    </row>
    <row r="15" spans="1:20" s="283" customFormat="1" ht="15" customHeight="1">
      <c r="A15" s="498"/>
      <c r="B15" s="59"/>
      <c r="D15" s="510"/>
      <c r="E15" s="513"/>
      <c r="F15" s="514"/>
      <c r="G15" s="517"/>
      <c r="H15" s="518"/>
      <c r="I15" s="522" t="s">
        <v>164</v>
      </c>
      <c r="J15" s="523"/>
      <c r="K15" s="513"/>
      <c r="L15" s="514"/>
      <c r="M15" s="527" t="s">
        <v>79</v>
      </c>
      <c r="N15" s="528"/>
      <c r="O15" s="529"/>
      <c r="P15" s="534"/>
    </row>
    <row r="16" spans="1:20" s="3" customFormat="1" ht="24.75" customHeight="1" thickBot="1">
      <c r="A16" s="498"/>
      <c r="B16" s="59"/>
      <c r="D16" s="70"/>
      <c r="E16" s="58" t="s">
        <v>80</v>
      </c>
      <c r="F16" s="72" t="s">
        <v>81</v>
      </c>
      <c r="G16" s="71" t="s">
        <v>80</v>
      </c>
      <c r="H16" s="72" t="s">
        <v>81</v>
      </c>
      <c r="I16" s="73" t="s">
        <v>80</v>
      </c>
      <c r="J16" s="74" t="s">
        <v>81</v>
      </c>
      <c r="K16" s="75" t="s">
        <v>80</v>
      </c>
      <c r="L16" s="76" t="s">
        <v>81</v>
      </c>
      <c r="M16" s="75" t="s">
        <v>80</v>
      </c>
      <c r="N16" s="76" t="s">
        <v>81</v>
      </c>
      <c r="O16" s="58" t="s">
        <v>87</v>
      </c>
      <c r="P16" s="261" t="s">
        <v>80</v>
      </c>
    </row>
    <row r="17" spans="1:23" s="4" customFormat="1" ht="27.75" customHeight="1">
      <c r="A17" s="498"/>
      <c r="B17" s="59"/>
      <c r="D17" s="77" t="s">
        <v>86</v>
      </c>
      <c r="E17" s="78">
        <v>3.26</v>
      </c>
      <c r="F17" s="80">
        <v>5.82</v>
      </c>
      <c r="G17" s="79">
        <v>3.8</v>
      </c>
      <c r="H17" s="80">
        <v>7.02</v>
      </c>
      <c r="I17" s="81">
        <v>3.97</v>
      </c>
      <c r="J17" s="82">
        <v>7.02</v>
      </c>
      <c r="K17" s="83">
        <v>3</v>
      </c>
      <c r="L17" s="84">
        <v>5.32</v>
      </c>
      <c r="M17" s="83">
        <v>2.81</v>
      </c>
      <c r="N17" s="84">
        <v>4.9400000000000004</v>
      </c>
      <c r="O17" s="79">
        <v>8.61</v>
      </c>
      <c r="P17" s="262">
        <v>3.97</v>
      </c>
    </row>
    <row r="18" spans="1:23" s="3" customFormat="1" ht="30" customHeight="1">
      <c r="A18" s="498"/>
      <c r="B18" s="59"/>
      <c r="D18" s="85" t="s">
        <v>82</v>
      </c>
      <c r="E18" s="86"/>
      <c r="F18" s="87"/>
      <c r="G18" s="86"/>
      <c r="H18" s="87"/>
      <c r="I18" s="86"/>
      <c r="J18" s="87"/>
      <c r="K18" s="86"/>
      <c r="L18" s="87"/>
      <c r="M18" s="86"/>
      <c r="N18" s="87"/>
      <c r="O18" s="86"/>
      <c r="P18" s="263"/>
    </row>
    <row r="19" spans="1:23" s="4" customFormat="1" ht="30" customHeight="1" thickBot="1">
      <c r="A19" s="498"/>
      <c r="B19" s="59"/>
      <c r="D19" s="88" t="s">
        <v>83</v>
      </c>
      <c r="E19" s="91" t="str">
        <f>IF(E18=0,"",E17*E18)</f>
        <v/>
      </c>
      <c r="F19" s="92" t="str">
        <f>IF(F18=0,"",F17*F18)</f>
        <v/>
      </c>
      <c r="G19" s="91" t="str">
        <f t="shared" ref="G19:N19" si="2">IF(G18=0,"",G17*G18)</f>
        <v/>
      </c>
      <c r="H19" s="92" t="str">
        <f t="shared" si="2"/>
        <v/>
      </c>
      <c r="I19" s="89" t="str">
        <f t="shared" si="2"/>
        <v/>
      </c>
      <c r="J19" s="90" t="str">
        <f t="shared" si="2"/>
        <v/>
      </c>
      <c r="K19" s="93" t="str">
        <f t="shared" si="2"/>
        <v/>
      </c>
      <c r="L19" s="94" t="str">
        <f t="shared" si="2"/>
        <v/>
      </c>
      <c r="M19" s="93" t="str">
        <f t="shared" si="2"/>
        <v/>
      </c>
      <c r="N19" s="94" t="str">
        <f t="shared" si="2"/>
        <v/>
      </c>
      <c r="O19" s="91" t="str">
        <f>IF(O18=0,"",O17*O18)</f>
        <v/>
      </c>
      <c r="P19" s="264" t="str">
        <f>IF(P18=0,"",P17*P18)</f>
        <v/>
      </c>
    </row>
    <row r="20" spans="1:23" s="4" customFormat="1">
      <c r="A20" s="498"/>
      <c r="B20" s="59"/>
      <c r="D20" s="5"/>
      <c r="E20" s="5"/>
      <c r="F20" s="5"/>
      <c r="G20" s="5"/>
      <c r="H20" s="5"/>
      <c r="I20" s="5"/>
      <c r="J20" s="5"/>
      <c r="K20" s="5"/>
      <c r="L20" s="5"/>
      <c r="M20" s="5"/>
      <c r="N20" s="5"/>
      <c r="O20" s="5"/>
      <c r="P20" s="5"/>
      <c r="Q20" s="95"/>
      <c r="R20" s="95"/>
      <c r="S20" s="95"/>
      <c r="T20" s="95"/>
      <c r="U20" s="95"/>
      <c r="V20" s="95"/>
    </row>
    <row r="21" spans="1:23" s="5" customFormat="1" ht="17" thickBot="1">
      <c r="A21" s="498"/>
      <c r="B21" s="59"/>
    </row>
    <row r="22" spans="1:23" s="3" customFormat="1" ht="33" customHeight="1">
      <c r="A22" s="498"/>
      <c r="B22" s="59"/>
      <c r="G22" s="97"/>
      <c r="H22" s="5"/>
      <c r="I22" s="5"/>
      <c r="J22" s="96"/>
      <c r="K22" s="549" t="s">
        <v>85</v>
      </c>
      <c r="L22" s="550"/>
    </row>
    <row r="23" spans="1:23" s="3" customFormat="1" ht="30" customHeight="1">
      <c r="A23" s="498"/>
      <c r="B23" s="59"/>
      <c r="G23" s="97"/>
      <c r="H23" s="5"/>
      <c r="I23" s="5"/>
      <c r="J23" s="96"/>
      <c r="K23" s="71" t="s">
        <v>86</v>
      </c>
      <c r="L23" s="80">
        <v>2.23</v>
      </c>
    </row>
    <row r="24" spans="1:23" s="3" customFormat="1" ht="39" customHeight="1">
      <c r="A24" s="498"/>
      <c r="B24" s="59"/>
      <c r="G24" s="97"/>
      <c r="H24" s="5"/>
      <c r="I24" s="5"/>
      <c r="J24" s="96"/>
      <c r="K24" s="58" t="s">
        <v>82</v>
      </c>
      <c r="L24" s="87"/>
    </row>
    <row r="25" spans="1:23" s="3" customFormat="1" ht="36" customHeight="1">
      <c r="A25" s="498"/>
      <c r="B25" s="59"/>
      <c r="G25" s="97"/>
      <c r="H25" s="5"/>
      <c r="I25" s="5"/>
      <c r="J25" s="96"/>
      <c r="K25" s="71" t="s">
        <v>185</v>
      </c>
      <c r="L25" s="87"/>
    </row>
    <row r="26" spans="1:23" s="3" customFormat="1" ht="30" customHeight="1" thickBot="1">
      <c r="A26" s="498"/>
      <c r="B26" s="59"/>
      <c r="G26" s="97"/>
      <c r="H26" s="5"/>
      <c r="I26" s="5"/>
      <c r="J26" s="96"/>
      <c r="K26" s="99" t="s">
        <v>83</v>
      </c>
      <c r="L26" s="92">
        <f>IF(L24=0,0,L23*L24*L25)</f>
        <v>0</v>
      </c>
    </row>
    <row r="27" spans="1:23" ht="17" thickBot="1">
      <c r="A27" s="498"/>
      <c r="B27" s="59"/>
      <c r="D27" s="100"/>
    </row>
    <row r="28" spans="1:23">
      <c r="A28" s="498"/>
      <c r="B28" s="59"/>
      <c r="D28" s="536" t="s">
        <v>56</v>
      </c>
      <c r="E28" s="537"/>
      <c r="F28" s="540">
        <f>SUM(E19:P19)*I10+L26</f>
        <v>0</v>
      </c>
      <c r="G28" s="541"/>
      <c r="H28" s="543" t="s">
        <v>88</v>
      </c>
      <c r="I28" s="545"/>
      <c r="J28" s="547" t="s">
        <v>89</v>
      </c>
      <c r="K28" s="101" t="s">
        <v>132</v>
      </c>
      <c r="L28" s="101"/>
      <c r="M28" s="101"/>
      <c r="N28" s="101"/>
    </row>
    <row r="29" spans="1:23" ht="17" thickBot="1">
      <c r="A29" s="498"/>
      <c r="B29" s="59"/>
      <c r="D29" s="538"/>
      <c r="E29" s="539"/>
      <c r="F29" s="542"/>
      <c r="G29" s="542"/>
      <c r="H29" s="544"/>
      <c r="I29" s="546"/>
      <c r="J29" s="548"/>
      <c r="K29" s="101" t="s">
        <v>95</v>
      </c>
      <c r="L29" s="101"/>
      <c r="M29" s="101"/>
      <c r="N29" s="101"/>
    </row>
    <row r="30" spans="1:23">
      <c r="A30" s="498"/>
      <c r="B30" s="59"/>
      <c r="D30" s="102"/>
      <c r="F30" s="103"/>
      <c r="I30" s="104"/>
    </row>
    <row r="31" spans="1:23" ht="15" customHeight="1">
      <c r="A31" s="498"/>
      <c r="B31" s="59"/>
      <c r="D31" s="509" t="s">
        <v>57</v>
      </c>
      <c r="E31" s="509"/>
      <c r="F31" s="509"/>
      <c r="G31" s="509"/>
      <c r="H31" s="509"/>
      <c r="I31" s="509" t="s">
        <v>58</v>
      </c>
      <c r="J31" s="509"/>
      <c r="K31" s="509"/>
      <c r="L31" s="509"/>
      <c r="M31" s="509"/>
      <c r="O31" s="530" t="s">
        <v>133</v>
      </c>
      <c r="P31" s="530"/>
      <c r="Q31" s="530"/>
      <c r="R31" s="259"/>
      <c r="S31" s="259"/>
      <c r="T31" s="259"/>
      <c r="U31" s="105"/>
      <c r="V31" s="105"/>
      <c r="W31" s="105"/>
    </row>
    <row r="32" spans="1:23" s="2" customFormat="1" ht="30" customHeight="1">
      <c r="A32" s="498"/>
      <c r="B32" s="59"/>
      <c r="D32" s="106" t="s">
        <v>59</v>
      </c>
      <c r="E32" s="487"/>
      <c r="F32" s="488"/>
      <c r="G32" s="106" t="s">
        <v>91</v>
      </c>
      <c r="H32" s="107" t="str">
        <f>IF(I28=1,F28,"")</f>
        <v/>
      </c>
      <c r="I32" s="106" t="s">
        <v>59</v>
      </c>
      <c r="J32" s="487"/>
      <c r="K32" s="488"/>
      <c r="L32" s="106" t="s">
        <v>91</v>
      </c>
      <c r="M32" s="107" t="str">
        <f>IF($I$28=3,ROUND($F$28/3,2),"")</f>
        <v/>
      </c>
      <c r="O32" s="530"/>
      <c r="P32" s="530"/>
      <c r="Q32" s="530"/>
      <c r="R32" s="259"/>
      <c r="S32" s="259"/>
      <c r="T32" s="259"/>
    </row>
    <row r="33" spans="1:20" s="2" customFormat="1" ht="30" customHeight="1">
      <c r="A33" s="498"/>
      <c r="B33" s="59"/>
      <c r="D33" s="106" t="s">
        <v>60</v>
      </c>
      <c r="E33" s="487"/>
      <c r="F33" s="488"/>
      <c r="I33" s="106" t="s">
        <v>59</v>
      </c>
      <c r="J33" s="487"/>
      <c r="K33" s="488"/>
      <c r="L33" s="106" t="s">
        <v>91</v>
      </c>
      <c r="M33" s="107" t="str">
        <f>IF($I$28=3,ROUND($F$28/3,2),"")</f>
        <v/>
      </c>
      <c r="O33" s="530"/>
      <c r="P33" s="530"/>
      <c r="Q33" s="530"/>
    </row>
    <row r="34" spans="1:20" s="2" customFormat="1" ht="30" customHeight="1">
      <c r="A34" s="498"/>
      <c r="B34" s="59"/>
      <c r="D34" s="108"/>
      <c r="F34" s="109"/>
      <c r="I34" s="106" t="s">
        <v>59</v>
      </c>
      <c r="J34" s="487"/>
      <c r="K34" s="488"/>
      <c r="L34" s="106" t="s">
        <v>91</v>
      </c>
      <c r="M34" s="107" t="str">
        <f>IF($I$28=3,F28-SUM(M32:M33),"")</f>
        <v/>
      </c>
      <c r="O34" s="530"/>
      <c r="P34" s="530"/>
      <c r="Q34" s="530"/>
    </row>
    <row r="35" spans="1:20" s="2" customFormat="1" ht="30" customHeight="1">
      <c r="A35" s="498"/>
      <c r="B35" s="59"/>
      <c r="F35" s="110"/>
      <c r="I35" s="106" t="s">
        <v>60</v>
      </c>
      <c r="J35" s="487"/>
      <c r="K35" s="488"/>
    </row>
    <row r="36" spans="1:20" s="2" customFormat="1">
      <c r="A36" s="498"/>
      <c r="B36" s="59"/>
      <c r="D36" s="105"/>
      <c r="E36" s="105"/>
      <c r="F36" s="105"/>
      <c r="G36" s="105"/>
      <c r="H36" s="105"/>
      <c r="I36" s="105"/>
      <c r="J36" s="105"/>
      <c r="K36" s="105"/>
      <c r="L36" s="105"/>
    </row>
    <row r="37" spans="1:20" ht="30" customHeight="1">
      <c r="A37" s="498"/>
      <c r="B37" s="59"/>
      <c r="D37" s="499" t="s">
        <v>138</v>
      </c>
      <c r="E37" s="500"/>
      <c r="F37" s="501"/>
      <c r="G37" s="484" t="str">
        <f>IF(Légumes!G31=0,"",Légumes!G31)</f>
        <v/>
      </c>
      <c r="H37" s="485"/>
      <c r="I37" s="485"/>
      <c r="J37" s="485"/>
      <c r="K37" s="485"/>
      <c r="L37" s="486"/>
      <c r="O37" s="2"/>
      <c r="P37" s="2"/>
      <c r="Q37" s="2"/>
      <c r="R37" s="2"/>
      <c r="S37" s="2"/>
      <c r="T37" s="2"/>
    </row>
    <row r="38" spans="1:20" ht="30" customHeight="1">
      <c r="A38" s="498"/>
      <c r="B38" s="59"/>
      <c r="D38" s="502" t="s">
        <v>94</v>
      </c>
      <c r="E38" s="503"/>
      <c r="F38" s="504"/>
      <c r="G38" s="484" t="str">
        <f>IF(Légumes!G32=0,"",Légumes!G32)</f>
        <v/>
      </c>
      <c r="H38" s="485"/>
      <c r="I38" s="485"/>
      <c r="J38" s="485"/>
      <c r="K38" s="485"/>
      <c r="L38" s="486"/>
      <c r="O38" s="2"/>
      <c r="P38" s="2"/>
      <c r="Q38" s="2"/>
      <c r="R38" s="2"/>
      <c r="S38" s="2"/>
      <c r="T38" s="2"/>
    </row>
    <row r="39" spans="1:20" ht="30" customHeight="1">
      <c r="A39" s="498"/>
      <c r="B39" s="59"/>
      <c r="D39" s="502" t="s">
        <v>139</v>
      </c>
      <c r="E39" s="503"/>
      <c r="F39" s="504"/>
      <c r="G39" s="484" t="str">
        <f>IF(Légumes!G33=0,"",Légumes!G33)</f>
        <v/>
      </c>
      <c r="H39" s="485"/>
      <c r="I39" s="485"/>
      <c r="J39" s="485"/>
      <c r="K39" s="485"/>
      <c r="L39" s="486"/>
      <c r="O39" s="2"/>
      <c r="P39" s="2"/>
      <c r="Q39" s="2"/>
      <c r="R39" s="2"/>
      <c r="S39" s="2"/>
      <c r="T39" s="2"/>
    </row>
    <row r="40" spans="1:20" ht="30" customHeight="1">
      <c r="A40" s="498"/>
      <c r="B40" s="59"/>
      <c r="D40" s="505" t="s">
        <v>78</v>
      </c>
      <c r="E40" s="505"/>
      <c r="F40" s="505"/>
      <c r="G40" s="484" t="str">
        <f>IF(Légumes!G34=0,"",Légumes!G34)</f>
        <v/>
      </c>
      <c r="H40" s="485"/>
      <c r="I40" s="485"/>
      <c r="J40" s="485"/>
      <c r="K40" s="485"/>
      <c r="L40" s="486"/>
      <c r="O40" s="2"/>
      <c r="P40" s="2"/>
      <c r="Q40" s="2"/>
      <c r="R40" s="2"/>
      <c r="S40" s="2"/>
      <c r="T40" s="2"/>
    </row>
    <row r="41" spans="1:20">
      <c r="A41" s="498"/>
      <c r="B41" s="59"/>
      <c r="D41" s="2"/>
      <c r="E41" s="2"/>
    </row>
    <row r="42" spans="1:20" ht="30" customHeight="1">
      <c r="A42" s="498"/>
      <c r="B42" s="59"/>
      <c r="D42" s="506" t="s">
        <v>163</v>
      </c>
      <c r="E42" s="506"/>
      <c r="F42" s="506"/>
      <c r="G42" s="1" t="s">
        <v>61</v>
      </c>
      <c r="H42" s="104" t="s">
        <v>62</v>
      </c>
      <c r="I42" s="507">
        <f ca="1">TODAY()</f>
        <v>41557</v>
      </c>
      <c r="J42" s="507"/>
    </row>
    <row r="43" spans="1:20">
      <c r="A43" s="498"/>
      <c r="B43" s="57"/>
      <c r="D43" s="508" t="s">
        <v>90</v>
      </c>
      <c r="E43" s="508"/>
      <c r="F43" s="508"/>
      <c r="G43" s="508"/>
      <c r="H43" s="508"/>
      <c r="I43" s="508"/>
      <c r="J43" s="508"/>
      <c r="K43" s="508"/>
      <c r="L43" s="508"/>
      <c r="M43" s="508"/>
      <c r="N43" s="508"/>
      <c r="O43" s="508"/>
      <c r="P43" s="508"/>
    </row>
    <row r="44" spans="1:20" ht="30" customHeight="1">
      <c r="A44" s="498"/>
      <c r="B44" s="57"/>
      <c r="D44" s="489" t="s">
        <v>134</v>
      </c>
      <c r="E44" s="490"/>
      <c r="F44" s="490"/>
      <c r="G44" s="491"/>
      <c r="H44" s="492" t="s">
        <v>93</v>
      </c>
      <c r="I44" s="493"/>
      <c r="J44" s="493"/>
      <c r="K44" s="494"/>
      <c r="L44" s="492" t="s">
        <v>77</v>
      </c>
      <c r="M44" s="493"/>
      <c r="N44" s="493"/>
      <c r="O44" s="493"/>
      <c r="P44" s="494"/>
    </row>
    <row r="45" spans="1:20">
      <c r="A45" s="498"/>
      <c r="B45" s="57"/>
      <c r="D45" s="111"/>
      <c r="E45" s="112"/>
      <c r="F45" s="112"/>
      <c r="G45" s="113"/>
      <c r="H45" s="495"/>
      <c r="I45" s="496"/>
      <c r="J45" s="496"/>
      <c r="K45" s="497"/>
      <c r="L45" s="495"/>
      <c r="M45" s="496"/>
      <c r="N45" s="496"/>
      <c r="O45" s="496"/>
      <c r="P45" s="497"/>
    </row>
    <row r="46" spans="1:20" ht="30" customHeight="1">
      <c r="A46" s="498"/>
      <c r="B46" s="114"/>
      <c r="D46" s="111"/>
      <c r="E46" s="112"/>
      <c r="F46" s="112"/>
      <c r="G46" s="113"/>
      <c r="H46" s="115"/>
      <c r="I46" s="116"/>
      <c r="J46" s="116"/>
      <c r="K46" s="117"/>
      <c r="L46" s="115"/>
      <c r="M46" s="116"/>
      <c r="N46" s="116"/>
      <c r="O46" s="116"/>
      <c r="P46" s="117"/>
    </row>
    <row r="47" spans="1:20" ht="30" customHeight="1">
      <c r="A47" s="498"/>
      <c r="B47" s="114"/>
      <c r="D47" s="111"/>
      <c r="E47" s="112"/>
      <c r="F47" s="112"/>
      <c r="G47" s="113"/>
      <c r="H47" s="115"/>
      <c r="I47" s="116"/>
      <c r="J47" s="116"/>
      <c r="K47" s="117"/>
      <c r="L47" s="115"/>
      <c r="M47" s="116"/>
      <c r="N47" s="116"/>
      <c r="O47" s="116"/>
      <c r="P47" s="117"/>
    </row>
    <row r="48" spans="1:20" ht="30" customHeight="1">
      <c r="A48" s="498"/>
      <c r="B48" s="114"/>
      <c r="D48" s="118"/>
      <c r="E48" s="119"/>
      <c r="F48" s="119"/>
      <c r="G48" s="120"/>
      <c r="H48" s="121"/>
      <c r="I48" s="122"/>
      <c r="J48" s="122"/>
      <c r="K48" s="123"/>
      <c r="L48" s="121"/>
      <c r="M48" s="122"/>
      <c r="N48" s="122"/>
      <c r="O48" s="122"/>
      <c r="P48" s="123"/>
    </row>
    <row r="60" spans="4:7">
      <c r="D60" s="124">
        <v>1</v>
      </c>
      <c r="E60" s="124">
        <v>2</v>
      </c>
      <c r="F60" s="124">
        <v>1</v>
      </c>
      <c r="G60" s="124"/>
    </row>
    <row r="61" spans="4:7">
      <c r="D61" s="124">
        <v>2</v>
      </c>
      <c r="E61" s="124">
        <v>3</v>
      </c>
      <c r="F61" s="124">
        <v>3</v>
      </c>
      <c r="G61" s="124"/>
    </row>
    <row r="62" spans="4:7">
      <c r="D62" s="124">
        <v>3</v>
      </c>
      <c r="E62" s="124">
        <v>4</v>
      </c>
      <c r="F62" s="124"/>
      <c r="G62" s="124"/>
    </row>
    <row r="63" spans="4:7">
      <c r="D63" s="124">
        <v>4</v>
      </c>
      <c r="E63" s="124">
        <v>5</v>
      </c>
      <c r="F63" s="124"/>
      <c r="G63" s="124"/>
    </row>
    <row r="64" spans="4:7">
      <c r="D64" s="124">
        <v>5</v>
      </c>
      <c r="E64" s="124"/>
      <c r="F64" s="124"/>
      <c r="G64" s="124"/>
    </row>
  </sheetData>
  <sheetProtection password="9C9D" sheet="1" objects="1" scenarios="1"/>
  <mergeCells count="47">
    <mergeCell ref="O31:Q34"/>
    <mergeCell ref="D2:P2"/>
    <mergeCell ref="D1:P1"/>
    <mergeCell ref="P14:P15"/>
    <mergeCell ref="D10:H10"/>
    <mergeCell ref="D28:E29"/>
    <mergeCell ref="F28:G29"/>
    <mergeCell ref="H28:H29"/>
    <mergeCell ref="I28:I29"/>
    <mergeCell ref="J28:J29"/>
    <mergeCell ref="K22:L22"/>
    <mergeCell ref="S10:T10"/>
    <mergeCell ref="D14:D15"/>
    <mergeCell ref="E14:F15"/>
    <mergeCell ref="G14:H15"/>
    <mergeCell ref="I14:J14"/>
    <mergeCell ref="M12:N12"/>
    <mergeCell ref="D12:I12"/>
    <mergeCell ref="K14:L15"/>
    <mergeCell ref="S11:T11"/>
    <mergeCell ref="J12:K12"/>
    <mergeCell ref="I15:J15"/>
    <mergeCell ref="M14:O14"/>
    <mergeCell ref="M15:O15"/>
    <mergeCell ref="D44:G44"/>
    <mergeCell ref="H44:K45"/>
    <mergeCell ref="L44:P45"/>
    <mergeCell ref="A1:A48"/>
    <mergeCell ref="J35:K35"/>
    <mergeCell ref="D37:F37"/>
    <mergeCell ref="D38:F38"/>
    <mergeCell ref="D39:F39"/>
    <mergeCell ref="D40:F40"/>
    <mergeCell ref="G40:L40"/>
    <mergeCell ref="D42:F42"/>
    <mergeCell ref="I42:J42"/>
    <mergeCell ref="D43:P43"/>
    <mergeCell ref="D31:H31"/>
    <mergeCell ref="I31:M31"/>
    <mergeCell ref="G37:L37"/>
    <mergeCell ref="G38:L38"/>
    <mergeCell ref="G39:L39"/>
    <mergeCell ref="E32:F32"/>
    <mergeCell ref="J32:K32"/>
    <mergeCell ref="E33:F33"/>
    <mergeCell ref="J33:K33"/>
    <mergeCell ref="J34:K34"/>
  </mergeCells>
  <phoneticPr fontId="4" type="noConversion"/>
  <dataValidations count="4">
    <dataValidation allowBlank="1" sqref="E18:N18"/>
    <dataValidation type="custom" allowBlank="1" showErrorMessage="1" error="Choisir 1 ou 3" sqref="I28">
      <formula1>IF(I28=1,1,IF(I28=3,3,"FAUX"))</formula1>
    </dataValidation>
    <dataValidation operator="equal" allowBlank="1" showInputMessage="1" error="Veuillez mettre un 1" sqref="H5 P5 D8 J8"/>
    <dataValidation type="whole" operator="equal" allowBlank="1" showInputMessage="1" showErrorMessage="1" error="Veuillez renseigner 1" sqref="I5:O5 D5:G5 D7 J7 H8 E7:G8 I7:I8 K7:L8 N7:P8 M8">
      <formula1>1</formula1>
    </dataValidation>
  </dataValidations>
  <pageMargins left="0.31" right="0.2" top="0.75000000000000011" bottom="0.16" header="0.31" footer="0.31"/>
  <headerFooter>
    <oddHeader>&amp;L&amp;"Arial,Normal"&amp;12La Graine Biolande&amp;C&amp;"Arial,Normal"&amp;12Contrat d’engagement mutuel &amp;"Arial,Gras"PAIN</oddHeader>
    <oddFooter>&amp;L&amp;12&amp;D&amp;R&amp;12Page &amp;P/&amp;N</oddFooter>
  </headerFooter>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Feuil4" enableFormatConditionsCalculation="0">
    <pageSetUpPr fitToPage="1"/>
  </sheetPr>
  <dimension ref="A1:AM57"/>
  <sheetViews>
    <sheetView zoomScale="70" zoomScaleNormal="70" zoomScaleSheetLayoutView="40" zoomScalePageLayoutView="70" workbookViewId="0">
      <selection activeCell="C1" sqref="C1"/>
    </sheetView>
  </sheetViews>
  <sheetFormatPr baseColWidth="10" defaultColWidth="10.7109375" defaultRowHeight="16"/>
  <cols>
    <col min="1" max="1" width="47.5703125" style="1" customWidth="1"/>
    <col min="2" max="2" width="1" style="1" customWidth="1"/>
    <col min="3" max="3" width="2.140625" style="1" customWidth="1"/>
    <col min="4" max="4" width="14.28515625" style="3" bestFit="1" customWidth="1"/>
    <col min="5" max="6" width="15.5703125" style="1" customWidth="1"/>
    <col min="7" max="7" width="10.28515625" style="1" bestFit="1" customWidth="1"/>
    <col min="8" max="8" width="15.5703125" style="1" customWidth="1"/>
    <col min="9" max="9" width="12.5703125" style="1" bestFit="1" customWidth="1"/>
    <col min="10" max="11" width="15.5703125" style="1" customWidth="1"/>
    <col min="12" max="12" width="11.7109375" style="1" bestFit="1" customWidth="1"/>
    <col min="13" max="13" width="15.5703125" style="1" customWidth="1"/>
    <col min="14" max="14" width="12.5703125" style="1" bestFit="1" customWidth="1"/>
    <col min="15" max="15" width="15.5703125" style="1" customWidth="1"/>
    <col min="16" max="16" width="11.7109375" style="1" bestFit="1" customWidth="1"/>
    <col min="17" max="17" width="13.5703125" style="1" customWidth="1"/>
    <col min="18" max="16384" width="10.7109375" style="1"/>
  </cols>
  <sheetData>
    <row r="1" spans="1:17" ht="15" customHeight="1">
      <c r="A1" s="498" t="s">
        <v>167</v>
      </c>
      <c r="B1" s="53"/>
      <c r="D1" s="571" t="s">
        <v>69</v>
      </c>
      <c r="E1" s="571"/>
      <c r="F1" s="571"/>
      <c r="G1" s="571"/>
      <c r="H1" s="571"/>
      <c r="I1" s="571"/>
      <c r="J1" s="571"/>
      <c r="K1" s="571"/>
      <c r="L1" s="571"/>
      <c r="M1" s="571"/>
      <c r="N1" s="282"/>
      <c r="O1" s="282"/>
      <c r="P1" s="282"/>
    </row>
    <row r="2" spans="1:17" ht="52" customHeight="1" thickBot="1">
      <c r="A2" s="498"/>
      <c r="B2" s="53"/>
      <c r="E2" s="575" t="s">
        <v>148</v>
      </c>
      <c r="F2" s="575"/>
      <c r="G2" s="575"/>
      <c r="H2" s="575"/>
      <c r="I2" s="575"/>
      <c r="J2" s="575"/>
      <c r="K2" s="575"/>
      <c r="L2" s="575"/>
      <c r="M2" s="575"/>
      <c r="N2" s="285"/>
      <c r="O2" s="285"/>
      <c r="P2" s="285"/>
    </row>
    <row r="3" spans="1:17">
      <c r="A3" s="498"/>
      <c r="B3" s="53"/>
      <c r="E3" s="142">
        <v>41354</v>
      </c>
      <c r="F3" s="55">
        <f>E3+14</f>
        <v>41368</v>
      </c>
      <c r="G3" s="143">
        <f t="shared" ref="G3:L3" si="0">F3+14</f>
        <v>41382</v>
      </c>
      <c r="H3" s="143">
        <f t="shared" si="0"/>
        <v>41396</v>
      </c>
      <c r="I3" s="143">
        <f t="shared" si="0"/>
        <v>41410</v>
      </c>
      <c r="J3" s="55">
        <f t="shared" si="0"/>
        <v>41424</v>
      </c>
      <c r="K3" s="55">
        <f t="shared" si="0"/>
        <v>41438</v>
      </c>
      <c r="L3" s="62">
        <f t="shared" si="0"/>
        <v>41452</v>
      </c>
      <c r="M3" s="144"/>
      <c r="N3" s="144"/>
      <c r="O3" s="144"/>
      <c r="P3" s="144"/>
    </row>
    <row r="4" spans="1:17" ht="17" thickBot="1">
      <c r="A4" s="498"/>
      <c r="B4" s="57"/>
      <c r="E4" s="64"/>
      <c r="F4" s="65"/>
      <c r="G4" s="65"/>
      <c r="H4" s="65"/>
      <c r="I4" s="65"/>
      <c r="J4" s="65"/>
      <c r="K4" s="145"/>
      <c r="L4" s="146"/>
    </row>
    <row r="5" spans="1:17" ht="32">
      <c r="A5" s="498"/>
      <c r="B5" s="57"/>
      <c r="D5" s="147" t="s">
        <v>70</v>
      </c>
      <c r="E5" s="148"/>
      <c r="F5" s="149"/>
      <c r="G5" s="149"/>
      <c r="H5" s="149"/>
      <c r="I5" s="149"/>
      <c r="J5" s="149"/>
      <c r="K5" s="149"/>
      <c r="L5" s="164"/>
    </row>
    <row r="6" spans="1:17" ht="32">
      <c r="A6" s="498"/>
      <c r="B6" s="57"/>
      <c r="D6" s="150" t="s">
        <v>71</v>
      </c>
      <c r="E6" s="86"/>
      <c r="F6" s="98"/>
      <c r="G6" s="98"/>
      <c r="H6" s="98"/>
      <c r="I6" s="98"/>
      <c r="J6" s="98"/>
      <c r="K6" s="98"/>
      <c r="L6" s="87"/>
    </row>
    <row r="7" spans="1:17" ht="33" thickBot="1">
      <c r="A7" s="498"/>
      <c r="B7" s="59"/>
      <c r="D7" s="151" t="s">
        <v>144</v>
      </c>
      <c r="E7" s="60"/>
      <c r="F7" s="61"/>
      <c r="G7" s="61"/>
      <c r="H7" s="61"/>
      <c r="I7" s="61"/>
      <c r="J7" s="61"/>
      <c r="K7" s="61"/>
      <c r="L7" s="66"/>
    </row>
    <row r="8" spans="1:17">
      <c r="A8" s="498"/>
      <c r="B8" s="59"/>
      <c r="E8" s="142">
        <f>L3+14</f>
        <v>41466</v>
      </c>
      <c r="F8" s="258">
        <f>E8+14</f>
        <v>41480</v>
      </c>
      <c r="G8" s="258">
        <v>41522</v>
      </c>
      <c r="H8" s="258">
        <f t="shared" ref="H8:J8" si="1">G8+14</f>
        <v>41536</v>
      </c>
      <c r="I8" s="258">
        <f t="shared" si="1"/>
        <v>41550</v>
      </c>
      <c r="J8" s="258">
        <f t="shared" si="1"/>
        <v>41564</v>
      </c>
      <c r="K8" s="265"/>
      <c r="L8" s="265"/>
    </row>
    <row r="9" spans="1:17" ht="17" thickBot="1">
      <c r="A9" s="498"/>
      <c r="B9" s="59"/>
      <c r="E9" s="64"/>
      <c r="F9" s="65"/>
      <c r="G9" s="65"/>
      <c r="H9" s="65"/>
      <c r="I9" s="65"/>
      <c r="J9" s="65"/>
      <c r="K9" s="266"/>
      <c r="L9" s="267"/>
    </row>
    <row r="10" spans="1:17" ht="32">
      <c r="A10" s="498"/>
      <c r="B10" s="59"/>
      <c r="D10" s="147" t="s">
        <v>70</v>
      </c>
      <c r="E10" s="148"/>
      <c r="F10" s="149"/>
      <c r="G10" s="149"/>
      <c r="H10" s="149"/>
      <c r="I10" s="149"/>
      <c r="J10" s="149"/>
      <c r="K10" s="317"/>
      <c r="L10" s="318"/>
    </row>
    <row r="11" spans="1:17" ht="32">
      <c r="A11" s="498"/>
      <c r="B11" s="59"/>
      <c r="D11" s="150" t="s">
        <v>71</v>
      </c>
      <c r="E11" s="86"/>
      <c r="F11" s="98"/>
      <c r="G11" s="98"/>
      <c r="H11" s="98"/>
      <c r="I11" s="98"/>
      <c r="J11" s="98"/>
      <c r="K11" s="319"/>
      <c r="L11" s="320"/>
    </row>
    <row r="12" spans="1:17" ht="33" thickBot="1">
      <c r="A12" s="498"/>
      <c r="B12" s="59"/>
      <c r="D12" s="151" t="s">
        <v>144</v>
      </c>
      <c r="E12" s="60"/>
      <c r="F12" s="61"/>
      <c r="G12" s="61"/>
      <c r="H12" s="61"/>
      <c r="I12" s="61"/>
      <c r="J12" s="61"/>
      <c r="K12" s="321"/>
      <c r="L12" s="322"/>
    </row>
    <row r="13" spans="1:17">
      <c r="A13" s="498"/>
      <c r="B13" s="59"/>
      <c r="D13" s="298"/>
    </row>
    <row r="14" spans="1:17">
      <c r="A14" s="498"/>
      <c r="B14" s="59"/>
      <c r="D14" s="508" t="s">
        <v>166</v>
      </c>
      <c r="E14" s="508"/>
      <c r="F14" s="508"/>
      <c r="G14" s="508"/>
      <c r="H14" s="508"/>
      <c r="I14" s="521">
        <v>41368</v>
      </c>
      <c r="J14" s="521"/>
      <c r="K14" s="278" t="s">
        <v>92</v>
      </c>
      <c r="L14" s="521">
        <v>41564</v>
      </c>
      <c r="M14" s="521"/>
      <c r="N14" s="276" t="s">
        <v>55</v>
      </c>
    </row>
    <row r="15" spans="1:17">
      <c r="A15" s="498"/>
      <c r="B15" s="59"/>
      <c r="E15" s="69"/>
      <c r="F15" s="69"/>
      <c r="G15" s="69"/>
    </row>
    <row r="16" spans="1:17" s="283" customFormat="1" ht="30" customHeight="1">
      <c r="A16" s="498"/>
      <c r="B16" s="59"/>
      <c r="D16" s="569" t="s">
        <v>72</v>
      </c>
      <c r="E16" s="569"/>
      <c r="F16" s="152">
        <f>SUM(E5:L5)+SUM(E10:J10)</f>
        <v>0</v>
      </c>
      <c r="G16" s="153"/>
      <c r="H16" s="279" t="s">
        <v>73</v>
      </c>
      <c r="I16" s="279"/>
      <c r="J16" s="154">
        <v>7</v>
      </c>
      <c r="K16" s="508" t="s">
        <v>127</v>
      </c>
      <c r="L16" s="508"/>
      <c r="M16" s="570">
        <f>F16*J16</f>
        <v>0</v>
      </c>
      <c r="N16" s="570"/>
      <c r="O16" s="153"/>
      <c r="P16" s="153"/>
      <c r="Q16" s="153"/>
    </row>
    <row r="17" spans="1:39" s="283" customFormat="1" ht="30" customHeight="1">
      <c r="A17" s="498"/>
      <c r="B17" s="59"/>
      <c r="D17" s="569" t="s">
        <v>74</v>
      </c>
      <c r="E17" s="569"/>
      <c r="F17" s="152">
        <f>SUM(E6:L6)+SUM(E11:J11)</f>
        <v>0</v>
      </c>
      <c r="G17" s="153"/>
      <c r="H17" s="279" t="s">
        <v>73</v>
      </c>
      <c r="I17" s="279"/>
      <c r="J17" s="154">
        <v>12</v>
      </c>
      <c r="K17" s="508" t="s">
        <v>127</v>
      </c>
      <c r="L17" s="508"/>
      <c r="M17" s="570">
        <f>F17*J17</f>
        <v>0</v>
      </c>
      <c r="N17" s="570"/>
      <c r="O17" s="153"/>
      <c r="P17" s="153"/>
      <c r="Q17" s="153"/>
    </row>
    <row r="18" spans="1:39" s="3" customFormat="1" ht="30" customHeight="1">
      <c r="A18" s="498"/>
      <c r="B18" s="59"/>
      <c r="D18" s="569" t="s">
        <v>143</v>
      </c>
      <c r="E18" s="569"/>
      <c r="F18" s="152">
        <f>SUM(E7:L7)+SUM(E12:J12)</f>
        <v>0</v>
      </c>
      <c r="G18" s="153"/>
      <c r="H18" s="279" t="s">
        <v>145</v>
      </c>
      <c r="I18" s="279"/>
      <c r="J18" s="154">
        <v>4.9000000000000004</v>
      </c>
      <c r="K18" s="508" t="s">
        <v>127</v>
      </c>
      <c r="L18" s="508"/>
      <c r="M18" s="570">
        <f>F18*J18</f>
        <v>0</v>
      </c>
      <c r="N18" s="570"/>
      <c r="O18" s="155"/>
      <c r="P18" s="155"/>
      <c r="Q18" s="155"/>
    </row>
    <row r="19" spans="1:39" s="3" customFormat="1" ht="17" thickBot="1">
      <c r="A19" s="498"/>
      <c r="B19" s="59"/>
      <c r="E19" s="156"/>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row>
    <row r="20" spans="1:39" s="4" customFormat="1" ht="30" customHeight="1">
      <c r="A20" s="498"/>
      <c r="B20" s="59"/>
      <c r="D20" s="536" t="s">
        <v>56</v>
      </c>
      <c r="E20" s="537"/>
      <c r="F20" s="576">
        <f>SUM(M16:N18)</f>
        <v>0</v>
      </c>
      <c r="G20" s="576"/>
      <c r="H20" s="543" t="s">
        <v>88</v>
      </c>
      <c r="I20" s="578"/>
      <c r="J20" s="547" t="s">
        <v>89</v>
      </c>
      <c r="K20" s="101"/>
      <c r="L20" s="101"/>
      <c r="M20" s="101"/>
      <c r="N20" s="101"/>
      <c r="O20" s="1"/>
      <c r="P20" s="95"/>
      <c r="Q20" s="95"/>
    </row>
    <row r="21" spans="1:39" s="5" customFormat="1" ht="30" customHeight="1" thickBot="1">
      <c r="A21" s="498"/>
      <c r="B21" s="59"/>
      <c r="D21" s="538"/>
      <c r="E21" s="539"/>
      <c r="F21" s="577"/>
      <c r="G21" s="577"/>
      <c r="H21" s="544"/>
      <c r="I21" s="579"/>
      <c r="J21" s="548"/>
      <c r="K21" s="101"/>
      <c r="L21" s="101"/>
      <c r="M21" s="101"/>
      <c r="N21" s="101"/>
      <c r="O21" s="1"/>
    </row>
    <row r="22" spans="1:39" s="3" customFormat="1">
      <c r="A22" s="498"/>
      <c r="B22" s="59"/>
      <c r="E22" s="155"/>
      <c r="F22" s="153"/>
      <c r="G22" s="153"/>
      <c r="H22" s="155"/>
      <c r="I22" s="153"/>
      <c r="J22" s="153"/>
      <c r="K22" s="155"/>
      <c r="L22" s="153"/>
      <c r="M22" s="153"/>
      <c r="N22" s="155"/>
    </row>
    <row r="23" spans="1:39" s="3" customFormat="1" ht="15" customHeight="1">
      <c r="A23" s="498"/>
      <c r="B23" s="59"/>
      <c r="D23" s="568" t="s">
        <v>137</v>
      </c>
      <c r="E23" s="568"/>
      <c r="F23" s="568"/>
      <c r="G23" s="568"/>
      <c r="H23" s="568"/>
      <c r="I23" s="562" t="s">
        <v>141</v>
      </c>
      <c r="J23" s="562"/>
      <c r="K23" s="562"/>
      <c r="L23" s="562"/>
      <c r="M23" s="562"/>
    </row>
    <row r="24" spans="1:39" s="3" customFormat="1">
      <c r="A24" s="498"/>
      <c r="B24" s="59"/>
      <c r="D24" s="568"/>
      <c r="E24" s="568"/>
      <c r="F24" s="568"/>
      <c r="G24" s="568"/>
      <c r="H24" s="568"/>
      <c r="I24" s="562"/>
      <c r="J24" s="562"/>
      <c r="K24" s="562"/>
      <c r="L24" s="562"/>
      <c r="M24" s="562"/>
    </row>
    <row r="25" spans="1:39" s="3" customFormat="1" ht="30" customHeight="1">
      <c r="A25" s="498"/>
      <c r="B25" s="59"/>
      <c r="D25" s="568"/>
      <c r="E25" s="568"/>
      <c r="F25" s="568"/>
      <c r="G25" s="568"/>
      <c r="H25" s="568"/>
      <c r="I25" s="284" t="s">
        <v>136</v>
      </c>
      <c r="J25" s="157"/>
      <c r="L25" s="284" t="s">
        <v>142</v>
      </c>
      <c r="M25" s="157"/>
    </row>
    <row r="26" spans="1:39" s="3" customFormat="1">
      <c r="A26" s="498"/>
      <c r="B26" s="59"/>
      <c r="D26" s="509" t="s">
        <v>57</v>
      </c>
      <c r="E26" s="509"/>
      <c r="F26" s="509"/>
      <c r="G26" s="509"/>
      <c r="H26" s="509"/>
      <c r="I26" s="563" t="s">
        <v>58</v>
      </c>
      <c r="J26" s="564"/>
      <c r="K26" s="564"/>
      <c r="L26" s="564"/>
      <c r="M26" s="565"/>
    </row>
    <row r="27" spans="1:39" s="3" customFormat="1" ht="30" customHeight="1">
      <c r="A27" s="498"/>
      <c r="B27" s="59"/>
      <c r="D27" s="106" t="s">
        <v>59</v>
      </c>
      <c r="E27" s="560"/>
      <c r="F27" s="566"/>
      <c r="G27" s="106" t="s">
        <v>91</v>
      </c>
      <c r="H27" s="158" t="str">
        <f>IF(I20=1,F20,"")</f>
        <v/>
      </c>
      <c r="I27" s="106" t="s">
        <v>59</v>
      </c>
      <c r="J27" s="560"/>
      <c r="K27" s="561"/>
      <c r="L27" s="106" t="s">
        <v>91</v>
      </c>
      <c r="M27" s="158" t="str">
        <f>IF($I$20=3,ROUND($F$20/3,2),"")</f>
        <v/>
      </c>
    </row>
    <row r="28" spans="1:39" s="3" customFormat="1" ht="30" customHeight="1">
      <c r="A28" s="498"/>
      <c r="B28" s="59"/>
      <c r="D28" s="106" t="s">
        <v>60</v>
      </c>
      <c r="E28" s="567"/>
      <c r="F28" s="567"/>
      <c r="G28" s="2"/>
      <c r="H28" s="2"/>
      <c r="I28" s="106" t="s">
        <v>59</v>
      </c>
      <c r="J28" s="560"/>
      <c r="K28" s="561"/>
      <c r="L28" s="106" t="s">
        <v>91</v>
      </c>
      <c r="M28" s="158" t="str">
        <f>IF($I$20=3,ROUND($F$20/3,2),"")</f>
        <v/>
      </c>
    </row>
    <row r="29" spans="1:39" s="3" customFormat="1" ht="30" customHeight="1">
      <c r="A29" s="498"/>
      <c r="B29" s="59"/>
      <c r="D29" s="108"/>
      <c r="E29" s="2"/>
      <c r="F29" s="109"/>
      <c r="G29" s="2"/>
      <c r="H29" s="2"/>
      <c r="I29" s="106" t="s">
        <v>59</v>
      </c>
      <c r="J29" s="560"/>
      <c r="K29" s="561"/>
      <c r="L29" s="106" t="s">
        <v>91</v>
      </c>
      <c r="M29" s="158" t="str">
        <f>IF($I$20=3,F20-SUM(M27:M28),"")</f>
        <v/>
      </c>
    </row>
    <row r="30" spans="1:39" s="3" customFormat="1" ht="30" customHeight="1">
      <c r="A30" s="498"/>
      <c r="B30" s="59"/>
      <c r="D30" s="108"/>
      <c r="E30" s="2"/>
      <c r="F30" s="110"/>
      <c r="G30" s="2"/>
      <c r="H30" s="2"/>
      <c r="I30" s="106" t="s">
        <v>60</v>
      </c>
      <c r="J30" s="560"/>
      <c r="K30" s="561"/>
      <c r="L30" s="110"/>
      <c r="M30" s="2"/>
    </row>
    <row r="31" spans="1:39" s="3" customFormat="1" ht="7.5" customHeight="1">
      <c r="A31" s="498"/>
      <c r="B31" s="59"/>
    </row>
    <row r="32" spans="1:39" s="3" customFormat="1">
      <c r="A32" s="498"/>
      <c r="B32" s="59"/>
      <c r="D32" s="508" t="s">
        <v>146</v>
      </c>
      <c r="E32" s="508"/>
      <c r="F32" s="508"/>
      <c r="G32" s="508"/>
      <c r="H32" s="508"/>
      <c r="I32" s="508"/>
      <c r="J32" s="508"/>
      <c r="K32" s="508"/>
      <c r="L32" s="508"/>
      <c r="M32" s="508"/>
      <c r="N32" s="508"/>
      <c r="O32" s="279"/>
      <c r="P32" s="279"/>
      <c r="Q32" s="279"/>
    </row>
    <row r="33" spans="1:17">
      <c r="A33" s="498"/>
      <c r="B33" s="59"/>
      <c r="D33" s="2"/>
      <c r="E33" s="2"/>
      <c r="F33" s="110"/>
      <c r="G33" s="2"/>
      <c r="H33" s="2"/>
      <c r="I33" s="159"/>
      <c r="J33" s="159"/>
      <c r="K33" s="159"/>
      <c r="L33" s="159"/>
      <c r="M33" s="2"/>
      <c r="N33" s="2"/>
      <c r="O33" s="2"/>
      <c r="P33" s="2"/>
      <c r="Q33" s="2"/>
    </row>
    <row r="34" spans="1:17" ht="30" customHeight="1">
      <c r="A34" s="498"/>
      <c r="B34" s="59"/>
      <c r="D34" s="557" t="s">
        <v>138</v>
      </c>
      <c r="E34" s="557"/>
      <c r="F34" s="557"/>
      <c r="G34" s="558" t="str">
        <f>IF(Légumes!G31=0,"",Légumes!G31)</f>
        <v/>
      </c>
      <c r="H34" s="558"/>
      <c r="I34" s="558"/>
      <c r="J34" s="558"/>
      <c r="K34" s="558"/>
      <c r="L34" s="558"/>
      <c r="M34" s="558"/>
      <c r="O34" s="259"/>
      <c r="P34" s="259"/>
      <c r="Q34" s="259"/>
    </row>
    <row r="35" spans="1:17" ht="30" customHeight="1">
      <c r="A35" s="498"/>
      <c r="B35" s="59"/>
      <c r="D35" s="505" t="s">
        <v>94</v>
      </c>
      <c r="E35" s="505"/>
      <c r="F35" s="505"/>
      <c r="G35" s="558" t="str">
        <f>IF(Légumes!G32=0,"",Légumes!G32)</f>
        <v/>
      </c>
      <c r="H35" s="558"/>
      <c r="I35" s="558"/>
      <c r="J35" s="558"/>
      <c r="K35" s="558"/>
      <c r="L35" s="558"/>
      <c r="M35" s="558"/>
      <c r="O35" s="259"/>
      <c r="P35" s="259"/>
      <c r="Q35" s="259"/>
    </row>
    <row r="36" spans="1:17" ht="30" customHeight="1">
      <c r="A36" s="498"/>
      <c r="B36" s="59"/>
      <c r="D36" s="505" t="s">
        <v>139</v>
      </c>
      <c r="E36" s="505"/>
      <c r="F36" s="505"/>
      <c r="G36" s="558" t="str">
        <f>IF(Légumes!G33=0,"",Légumes!G33)</f>
        <v/>
      </c>
      <c r="H36" s="558"/>
      <c r="I36" s="558"/>
      <c r="J36" s="558"/>
      <c r="K36" s="558"/>
      <c r="L36" s="558"/>
      <c r="M36" s="558"/>
      <c r="O36" s="2"/>
      <c r="P36" s="2"/>
      <c r="Q36" s="2"/>
    </row>
    <row r="37" spans="1:17" ht="30" customHeight="1">
      <c r="A37" s="498"/>
      <c r="B37" s="59"/>
      <c r="D37" s="505" t="s">
        <v>78</v>
      </c>
      <c r="E37" s="505"/>
      <c r="F37" s="505"/>
      <c r="G37" s="558" t="str">
        <f>IF(Légumes!G34=0,"",Légumes!G34)</f>
        <v/>
      </c>
      <c r="H37" s="558"/>
      <c r="I37" s="558"/>
      <c r="J37" s="558"/>
      <c r="K37" s="558"/>
      <c r="L37" s="558"/>
      <c r="M37" s="558"/>
      <c r="O37" s="2"/>
      <c r="P37" s="2"/>
      <c r="Q37" s="2"/>
    </row>
    <row r="38" spans="1:17">
      <c r="A38" s="498"/>
      <c r="B38" s="59"/>
      <c r="E38" s="2"/>
      <c r="F38" s="2"/>
    </row>
    <row r="39" spans="1:17">
      <c r="A39" s="498"/>
      <c r="B39" s="59"/>
      <c r="D39" s="506" t="s">
        <v>163</v>
      </c>
      <c r="E39" s="506"/>
      <c r="F39" s="506"/>
      <c r="G39" s="1" t="s">
        <v>61</v>
      </c>
      <c r="H39" s="3" t="s">
        <v>62</v>
      </c>
      <c r="I39" s="507">
        <f ca="1">TODAY()</f>
        <v>41557</v>
      </c>
      <c r="J39" s="507"/>
      <c r="K39" s="281"/>
    </row>
    <row r="40" spans="1:17">
      <c r="A40" s="498"/>
      <c r="B40" s="59"/>
      <c r="D40" s="559" t="s">
        <v>90</v>
      </c>
      <c r="E40" s="559"/>
      <c r="F40" s="559"/>
      <c r="G40" s="559"/>
      <c r="H40" s="559"/>
      <c r="I40" s="559"/>
      <c r="J40" s="559"/>
      <c r="K40" s="559"/>
      <c r="L40" s="559"/>
      <c r="M40" s="559"/>
      <c r="N40" s="559"/>
      <c r="O40" s="160"/>
      <c r="P40" s="160"/>
    </row>
    <row r="41" spans="1:17" ht="15" customHeight="1">
      <c r="A41" s="498"/>
      <c r="B41" s="57"/>
      <c r="D41" s="489" t="s">
        <v>134</v>
      </c>
      <c r="E41" s="490"/>
      <c r="F41" s="490"/>
      <c r="G41" s="491"/>
      <c r="H41" s="492" t="s">
        <v>147</v>
      </c>
      <c r="I41" s="493"/>
      <c r="J41" s="493"/>
      <c r="K41" s="492" t="s">
        <v>52</v>
      </c>
      <c r="L41" s="493"/>
      <c r="M41" s="493"/>
      <c r="N41" s="494"/>
      <c r="O41" s="161"/>
      <c r="P41" s="161"/>
    </row>
    <row r="42" spans="1:17">
      <c r="A42" s="498"/>
      <c r="B42" s="57"/>
      <c r="D42" s="551"/>
      <c r="E42" s="552"/>
      <c r="F42" s="552"/>
      <c r="G42" s="553"/>
      <c r="H42" s="495"/>
      <c r="I42" s="496"/>
      <c r="J42" s="496"/>
      <c r="K42" s="495"/>
      <c r="L42" s="496"/>
      <c r="M42" s="496"/>
      <c r="N42" s="497"/>
      <c r="O42" s="161"/>
      <c r="P42" s="161"/>
    </row>
    <row r="43" spans="1:17">
      <c r="A43" s="498"/>
      <c r="B43" s="57"/>
      <c r="D43" s="551"/>
      <c r="E43" s="552"/>
      <c r="F43" s="552"/>
      <c r="G43" s="553"/>
      <c r="H43" s="495"/>
      <c r="I43" s="496"/>
      <c r="J43" s="496"/>
      <c r="K43" s="495"/>
      <c r="L43" s="496"/>
      <c r="M43" s="496"/>
      <c r="N43" s="497"/>
      <c r="O43" s="161"/>
      <c r="P43" s="116"/>
    </row>
    <row r="44" spans="1:17" ht="30" customHeight="1">
      <c r="A44" s="498"/>
      <c r="B44" s="114"/>
      <c r="D44" s="551"/>
      <c r="E44" s="552"/>
      <c r="F44" s="552"/>
      <c r="G44" s="553"/>
      <c r="H44" s="495"/>
      <c r="I44" s="496"/>
      <c r="J44" s="496"/>
      <c r="K44" s="495"/>
      <c r="L44" s="496"/>
      <c r="M44" s="496"/>
      <c r="N44" s="497"/>
      <c r="O44" s="161"/>
      <c r="P44" s="116"/>
    </row>
    <row r="45" spans="1:17" ht="30" customHeight="1">
      <c r="A45" s="498"/>
      <c r="B45" s="114"/>
      <c r="D45" s="554"/>
      <c r="E45" s="555"/>
      <c r="F45" s="555"/>
      <c r="G45" s="556"/>
      <c r="H45" s="572"/>
      <c r="I45" s="573"/>
      <c r="J45" s="573"/>
      <c r="K45" s="572"/>
      <c r="L45" s="573"/>
      <c r="M45" s="573"/>
      <c r="N45" s="574"/>
      <c r="O45" s="161"/>
      <c r="P45" s="116"/>
    </row>
    <row r="48" spans="1:17">
      <c r="D48" s="162"/>
      <c r="E48" s="163"/>
      <c r="F48" s="163"/>
      <c r="G48" s="163"/>
    </row>
    <row r="49" spans="4:7">
      <c r="D49" s="162"/>
      <c r="E49" s="163"/>
      <c r="F49" s="163"/>
      <c r="G49" s="163"/>
    </row>
    <row r="50" spans="4:7">
      <c r="D50" s="162"/>
      <c r="E50" s="163"/>
      <c r="F50" s="163"/>
      <c r="G50" s="163"/>
    </row>
    <row r="51" spans="4:7">
      <c r="D51" s="162"/>
      <c r="E51" s="163"/>
      <c r="F51" s="163"/>
      <c r="G51" s="163"/>
    </row>
    <row r="52" spans="4:7">
      <c r="D52" s="162"/>
      <c r="E52" s="163"/>
      <c r="F52" s="163"/>
      <c r="G52" s="163"/>
    </row>
    <row r="53" spans="4:7">
      <c r="D53" s="162"/>
      <c r="E53" s="163"/>
      <c r="F53" s="163"/>
      <c r="G53" s="163"/>
    </row>
    <row r="54" spans="4:7">
      <c r="D54" s="162"/>
      <c r="E54" s="163"/>
      <c r="F54" s="163"/>
      <c r="G54" s="163"/>
    </row>
    <row r="55" spans="4:7">
      <c r="D55" s="162"/>
      <c r="E55" s="163"/>
      <c r="F55" s="163"/>
      <c r="G55" s="163"/>
    </row>
    <row r="56" spans="4:7">
      <c r="D56" s="162"/>
      <c r="E56" s="163"/>
      <c r="F56" s="163"/>
      <c r="G56" s="163"/>
    </row>
    <row r="57" spans="4:7">
      <c r="D57" s="162"/>
      <c r="E57" s="163"/>
      <c r="F57" s="163"/>
      <c r="G57" s="163"/>
    </row>
  </sheetData>
  <mergeCells count="45">
    <mergeCell ref="D1:M1"/>
    <mergeCell ref="H41:J45"/>
    <mergeCell ref="K41:N45"/>
    <mergeCell ref="E2:M2"/>
    <mergeCell ref="A1:A45"/>
    <mergeCell ref="D14:H14"/>
    <mergeCell ref="I14:J14"/>
    <mergeCell ref="L14:M14"/>
    <mergeCell ref="D16:E16"/>
    <mergeCell ref="K16:L16"/>
    <mergeCell ref="M16:N16"/>
    <mergeCell ref="D20:E21"/>
    <mergeCell ref="F20:G21"/>
    <mergeCell ref="H20:H21"/>
    <mergeCell ref="I20:I21"/>
    <mergeCell ref="J20:J21"/>
    <mergeCell ref="D17:E17"/>
    <mergeCell ref="K17:L17"/>
    <mergeCell ref="M17:N17"/>
    <mergeCell ref="D18:E18"/>
    <mergeCell ref="K18:L18"/>
    <mergeCell ref="M18:N18"/>
    <mergeCell ref="J30:K30"/>
    <mergeCell ref="I23:M24"/>
    <mergeCell ref="D26:H26"/>
    <mergeCell ref="I26:M26"/>
    <mergeCell ref="E27:F27"/>
    <mergeCell ref="J27:K27"/>
    <mergeCell ref="E28:F28"/>
    <mergeCell ref="J28:K28"/>
    <mergeCell ref="J29:K29"/>
    <mergeCell ref="D23:H25"/>
    <mergeCell ref="D32:N32"/>
    <mergeCell ref="D41:G45"/>
    <mergeCell ref="D34:F34"/>
    <mergeCell ref="G34:M34"/>
    <mergeCell ref="D35:F35"/>
    <mergeCell ref="G35:M35"/>
    <mergeCell ref="D36:F36"/>
    <mergeCell ref="G36:M36"/>
    <mergeCell ref="D37:F37"/>
    <mergeCell ref="G37:M37"/>
    <mergeCell ref="D39:F39"/>
    <mergeCell ref="I39:J39"/>
    <mergeCell ref="D40:N40"/>
  </mergeCells>
  <phoneticPr fontId="4" type="noConversion"/>
  <dataValidations count="3">
    <dataValidation type="whole" allowBlank="1" showErrorMessage="1" error="Choisir 1, 2 ou 3" sqref="I20:I21">
      <formula1>1</formula1>
      <formula2>3</formula2>
    </dataValidation>
    <dataValidation type="whole" operator="equal" allowBlank="1" showInputMessage="1" showErrorMessage="1" error="Veuillez renseigner la valeur 1" sqref="E5:L6 E10:L11">
      <formula1>1</formula1>
    </dataValidation>
    <dataValidation operator="greaterThan" allowBlank="1" showInputMessage="1" showErrorMessage="1" error="Veuillez renseigner la valeur 1" sqref="K12:L12"/>
  </dataValidations>
  <pageMargins left="0.35433070866141736" right="0.19685039370078741" top="0.74803149606299213" bottom="0.15748031496062992" header="0.31496062992125984" footer="0.31496062992125984"/>
  <headerFooter>
    <oddHeader>&amp;L&amp;"Arial,Normal"&amp;12La Graine Biolande&amp;C&amp;"Arial,Normal"&amp;12Contrat d’engagement mutuel &amp;"Arial,Gras"FROMAGES DE CHEVRE</oddHeader>
    <oddFooter>&amp;L&amp;12&amp;D&amp;R&amp;12Page &amp;P/&amp;N</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Feuil3" enableFormatConditionsCalculation="0">
    <tabColor rgb="FF92D050"/>
    <pageSetUpPr fitToPage="1"/>
  </sheetPr>
  <dimension ref="A1:V49"/>
  <sheetViews>
    <sheetView tabSelected="1" zoomScale="70" zoomScaleNormal="70" zoomScaleSheetLayoutView="40" zoomScalePageLayoutView="70" workbookViewId="0">
      <selection activeCell="K26" sqref="K26"/>
    </sheetView>
  </sheetViews>
  <sheetFormatPr baseColWidth="10" defaultColWidth="10.7109375" defaultRowHeight="16"/>
  <cols>
    <col min="1" max="1" width="47.5703125" style="1" customWidth="1"/>
    <col min="2" max="2" width="1" style="1" customWidth="1"/>
    <col min="3" max="3" width="2.140625" style="1" customWidth="1"/>
    <col min="4" max="4" width="17.7109375" style="1" bestFit="1" customWidth="1"/>
    <col min="5" max="6" width="11.42578125" style="1" customWidth="1"/>
    <col min="7" max="7" width="10.28515625" style="1" bestFit="1" customWidth="1"/>
    <col min="8" max="8" width="11.7109375" style="1" customWidth="1"/>
    <col min="9" max="9" width="12.5703125" style="1" bestFit="1" customWidth="1"/>
    <col min="10" max="10" width="13.85546875" style="1" bestFit="1" customWidth="1"/>
    <col min="11" max="11" width="10.28515625" style="1" bestFit="1" customWidth="1"/>
    <col min="12" max="12" width="14" style="1" customWidth="1"/>
    <col min="13" max="13" width="13.85546875" style="1" customWidth="1"/>
    <col min="14" max="14" width="11" style="1" bestFit="1" customWidth="1"/>
    <col min="15" max="15" width="13.42578125" style="1" customWidth="1"/>
    <col min="16" max="16" width="13.140625" style="1" customWidth="1"/>
    <col min="17" max="17" width="11.140625" style="1" customWidth="1"/>
    <col min="18" max="19" width="13.5703125" style="1" customWidth="1"/>
    <col min="20" max="20" width="3.85546875" style="1" customWidth="1"/>
    <col min="21" max="16384" width="10.7109375" style="1"/>
  </cols>
  <sheetData>
    <row r="1" spans="1:22" ht="30" customHeight="1">
      <c r="A1" s="498" t="s">
        <v>154</v>
      </c>
      <c r="B1" s="125"/>
      <c r="D1" s="286" t="s">
        <v>140</v>
      </c>
      <c r="E1" s="286"/>
      <c r="F1" s="286"/>
      <c r="G1" s="286"/>
      <c r="H1" s="286"/>
      <c r="I1" s="286"/>
      <c r="J1" s="286"/>
      <c r="K1" s="286"/>
      <c r="L1" s="286"/>
      <c r="M1" s="286"/>
      <c r="N1" s="286"/>
      <c r="O1" s="286"/>
      <c r="P1" s="286"/>
    </row>
    <row r="2" spans="1:22" ht="30" customHeight="1" thickBot="1">
      <c r="A2" s="498"/>
      <c r="B2" s="125"/>
      <c r="D2" s="581" t="s">
        <v>68</v>
      </c>
      <c r="E2" s="581"/>
      <c r="F2" s="581"/>
      <c r="G2" s="581"/>
      <c r="H2" s="581"/>
      <c r="I2" s="581"/>
      <c r="J2" s="581"/>
      <c r="K2" s="581"/>
      <c r="L2" s="581"/>
      <c r="M2" s="581"/>
      <c r="N2" s="581"/>
      <c r="O2" s="582"/>
      <c r="P2" s="582"/>
    </row>
    <row r="3" spans="1:22">
      <c r="A3" s="498"/>
      <c r="B3" s="125"/>
      <c r="D3" s="126">
        <v>41557</v>
      </c>
      <c r="E3" s="127">
        <v>41571</v>
      </c>
      <c r="F3" s="127">
        <v>41585</v>
      </c>
      <c r="G3" s="127">
        <v>41599</v>
      </c>
      <c r="H3" s="127">
        <v>41613</v>
      </c>
      <c r="I3" s="127">
        <v>41627</v>
      </c>
      <c r="J3" s="127">
        <v>41648</v>
      </c>
      <c r="K3" s="127">
        <v>41655</v>
      </c>
      <c r="L3" s="127">
        <v>41669</v>
      </c>
      <c r="M3" s="127">
        <v>41690</v>
      </c>
      <c r="N3" s="127">
        <v>41697</v>
      </c>
      <c r="O3" s="127">
        <v>41711</v>
      </c>
      <c r="P3" s="127">
        <v>41725</v>
      </c>
    </row>
    <row r="4" spans="1:22" ht="30" customHeight="1" thickBot="1">
      <c r="A4" s="498"/>
      <c r="B4" s="59"/>
      <c r="D4" s="60"/>
      <c r="E4" s="61"/>
      <c r="F4" s="61"/>
      <c r="G4" s="61"/>
      <c r="H4" s="61"/>
      <c r="I4" s="61"/>
      <c r="J4" s="61"/>
      <c r="K4" s="61"/>
      <c r="L4" s="128"/>
      <c r="M4" s="128"/>
      <c r="N4" s="128"/>
      <c r="O4" s="128"/>
      <c r="P4" s="128"/>
    </row>
    <row r="5" spans="1:22" ht="13.5" customHeight="1">
      <c r="A5" s="498"/>
      <c r="B5" s="59"/>
      <c r="S5" s="277"/>
    </row>
    <row r="6" spans="1:22" ht="30" customHeight="1">
      <c r="A6" s="498"/>
      <c r="B6" s="59"/>
      <c r="D6" s="129" t="s">
        <v>43</v>
      </c>
      <c r="S6" s="277"/>
    </row>
    <row r="7" spans="1:22">
      <c r="A7" s="498"/>
      <c r="B7" s="59"/>
      <c r="D7" s="402">
        <v>6</v>
      </c>
      <c r="E7" s="130">
        <v>2</v>
      </c>
      <c r="G7" s="402">
        <v>12</v>
      </c>
      <c r="H7" s="131">
        <v>3.8</v>
      </c>
      <c r="J7" s="402">
        <v>18</v>
      </c>
      <c r="K7" s="131">
        <v>5.7</v>
      </c>
      <c r="M7" s="402">
        <v>24</v>
      </c>
      <c r="N7" s="131">
        <v>7.6</v>
      </c>
      <c r="S7" s="277"/>
    </row>
    <row r="8" spans="1:22" ht="18" customHeight="1">
      <c r="A8" s="498"/>
      <c r="B8" s="59"/>
      <c r="S8" s="277"/>
    </row>
    <row r="9" spans="1:22" ht="30" customHeight="1">
      <c r="A9" s="498"/>
      <c r="B9" s="59"/>
      <c r="D9" s="535" t="s">
        <v>197</v>
      </c>
      <c r="E9" s="535"/>
      <c r="F9" s="535"/>
      <c r="G9" s="535"/>
      <c r="H9" s="535"/>
      <c r="I9" s="67">
        <f>SUM(D4:P4)</f>
        <v>0</v>
      </c>
      <c r="J9" s="535" t="s">
        <v>124</v>
      </c>
      <c r="K9" s="535"/>
      <c r="L9" s="535"/>
      <c r="M9" s="535"/>
      <c r="N9" s="535"/>
      <c r="O9" s="132"/>
      <c r="P9" s="277"/>
      <c r="R9" s="277"/>
      <c r="S9" s="277"/>
    </row>
    <row r="10" spans="1:22" ht="30" customHeight="1">
      <c r="A10" s="498"/>
      <c r="B10" s="59"/>
      <c r="D10" s="68"/>
      <c r="R10" s="277"/>
    </row>
    <row r="11" spans="1:22" ht="30" customHeight="1">
      <c r="A11" s="498"/>
      <c r="B11" s="59"/>
      <c r="D11" s="403" t="s">
        <v>120</v>
      </c>
    </row>
    <row r="12" spans="1:22">
      <c r="A12" s="498"/>
      <c r="B12" s="59"/>
      <c r="D12" s="505" t="s">
        <v>159</v>
      </c>
      <c r="E12" s="505"/>
      <c r="F12" s="505"/>
      <c r="G12" s="505"/>
      <c r="H12" s="505"/>
      <c r="I12" s="131">
        <v>19.8</v>
      </c>
      <c r="J12" s="401"/>
      <c r="K12" s="401"/>
      <c r="L12" s="401"/>
      <c r="M12" s="401"/>
      <c r="N12" s="401"/>
      <c r="O12" s="283"/>
      <c r="P12" s="283"/>
      <c r="T12" s="283"/>
    </row>
    <row r="13" spans="1:22">
      <c r="A13" s="498"/>
      <c r="B13" s="59"/>
      <c r="D13" s="505" t="s">
        <v>49</v>
      </c>
      <c r="E13" s="505"/>
      <c r="F13" s="505"/>
      <c r="G13" s="505"/>
      <c r="H13" s="505"/>
      <c r="I13" s="131">
        <v>16.5</v>
      </c>
      <c r="J13" s="401"/>
      <c r="K13" s="401"/>
      <c r="L13" s="401"/>
      <c r="M13" s="401"/>
      <c r="N13" s="401"/>
      <c r="O13" s="335"/>
      <c r="P13" s="335"/>
      <c r="T13" s="335"/>
    </row>
    <row r="14" spans="1:22">
      <c r="A14" s="498"/>
      <c r="B14" s="59"/>
      <c r="D14" s="505" t="s">
        <v>63</v>
      </c>
      <c r="E14" s="505"/>
      <c r="F14" s="505"/>
      <c r="G14" s="505"/>
      <c r="H14" s="505"/>
      <c r="I14" s="130">
        <v>20</v>
      </c>
      <c r="J14" s="3"/>
      <c r="K14" s="3"/>
      <c r="L14" s="3"/>
      <c r="M14" s="3"/>
      <c r="N14" s="3"/>
      <c r="O14" s="3"/>
      <c r="P14" s="3"/>
      <c r="T14" s="283"/>
    </row>
    <row r="15" spans="1:22">
      <c r="A15" s="498"/>
      <c r="B15" s="59"/>
      <c r="D15" s="505" t="s">
        <v>64</v>
      </c>
      <c r="E15" s="505"/>
      <c r="F15" s="505"/>
      <c r="G15" s="505"/>
      <c r="H15" s="505"/>
      <c r="I15" s="130">
        <v>20</v>
      </c>
      <c r="J15" s="3"/>
      <c r="K15" s="3"/>
      <c r="L15" s="3"/>
      <c r="M15" s="3"/>
      <c r="N15" s="3"/>
      <c r="O15" s="3"/>
      <c r="P15" s="3"/>
      <c r="T15" s="3"/>
    </row>
    <row r="16" spans="1:22" ht="17" thickBot="1">
      <c r="A16" s="498"/>
      <c r="B16" s="59"/>
      <c r="D16" s="4"/>
      <c r="E16" s="4"/>
      <c r="F16" s="4"/>
      <c r="G16" s="4"/>
      <c r="H16" s="4"/>
      <c r="I16" s="4"/>
      <c r="J16" s="4"/>
      <c r="K16" s="4"/>
      <c r="L16" s="4"/>
      <c r="M16" s="4"/>
      <c r="N16" s="4"/>
      <c r="O16" s="4"/>
      <c r="P16" s="4"/>
      <c r="T16" s="4"/>
      <c r="U16" s="283"/>
      <c r="V16" s="283"/>
    </row>
    <row r="17" spans="1:22" s="283" customFormat="1" ht="30" customHeight="1" thickBot="1">
      <c r="A17" s="498"/>
      <c r="B17" s="59"/>
      <c r="C17" s="1"/>
      <c r="D17" s="70"/>
      <c r="E17" s="165">
        <f>+D3</f>
        <v>41557</v>
      </c>
      <c r="F17" s="166">
        <f>+E3</f>
        <v>41571</v>
      </c>
      <c r="G17" s="166">
        <f t="shared" ref="G17:O17" si="0">+F3</f>
        <v>41585</v>
      </c>
      <c r="H17" s="166">
        <f t="shared" si="0"/>
        <v>41599</v>
      </c>
      <c r="I17" s="166">
        <f t="shared" si="0"/>
        <v>41613</v>
      </c>
      <c r="J17" s="166">
        <f t="shared" si="0"/>
        <v>41627</v>
      </c>
      <c r="K17" s="167">
        <f t="shared" si="0"/>
        <v>41648</v>
      </c>
      <c r="L17" s="167">
        <f t="shared" si="0"/>
        <v>41655</v>
      </c>
      <c r="M17" s="167">
        <f t="shared" si="0"/>
        <v>41669</v>
      </c>
      <c r="N17" s="167">
        <f t="shared" si="0"/>
        <v>41690</v>
      </c>
      <c r="O17" s="167">
        <f t="shared" si="0"/>
        <v>41697</v>
      </c>
      <c r="P17" s="167">
        <f t="shared" ref="P17" si="1">+O3</f>
        <v>41711</v>
      </c>
      <c r="Q17" s="346">
        <f t="shared" ref="Q17" si="2">+P3</f>
        <v>41725</v>
      </c>
      <c r="R17" s="3"/>
    </row>
    <row r="18" spans="1:22" s="283" customFormat="1" ht="30" customHeight="1">
      <c r="A18" s="498"/>
      <c r="B18" s="59"/>
      <c r="D18" s="133" t="s">
        <v>160</v>
      </c>
      <c r="E18" s="134"/>
      <c r="F18" s="134"/>
      <c r="G18" s="134"/>
      <c r="H18" s="134"/>
      <c r="I18" s="134"/>
      <c r="J18" s="134"/>
      <c r="K18" s="135"/>
      <c r="L18" s="135"/>
      <c r="M18" s="135"/>
      <c r="N18" s="135"/>
      <c r="O18" s="135"/>
      <c r="P18" s="135"/>
      <c r="Q18" s="268"/>
      <c r="R18" s="4"/>
      <c r="S18" s="3"/>
      <c r="T18" s="3"/>
    </row>
    <row r="19" spans="1:22" s="335" customFormat="1" ht="30" customHeight="1">
      <c r="A19" s="498"/>
      <c r="B19" s="59"/>
      <c r="D19" s="344" t="s">
        <v>48</v>
      </c>
      <c r="E19" s="407"/>
      <c r="F19" s="407"/>
      <c r="G19" s="345"/>
      <c r="H19" s="345"/>
      <c r="I19" s="345"/>
      <c r="J19" s="345"/>
      <c r="K19" s="408"/>
      <c r="L19" s="408"/>
      <c r="M19" s="408"/>
      <c r="N19" s="408"/>
      <c r="O19" s="408"/>
      <c r="P19" s="408"/>
      <c r="Q19" s="409"/>
      <c r="R19" s="4"/>
      <c r="S19" s="3"/>
      <c r="T19" s="3"/>
    </row>
    <row r="20" spans="1:22" s="3" customFormat="1" ht="30" customHeight="1">
      <c r="A20" s="498"/>
      <c r="B20" s="59"/>
      <c r="C20" s="283"/>
      <c r="D20" s="78" t="s">
        <v>157</v>
      </c>
      <c r="E20" s="136"/>
      <c r="F20" s="136"/>
      <c r="G20" s="136"/>
      <c r="H20" s="136"/>
      <c r="I20" s="136"/>
      <c r="J20" s="136"/>
      <c r="K20" s="137"/>
      <c r="L20" s="137"/>
      <c r="M20" s="137"/>
      <c r="N20" s="137"/>
      <c r="O20" s="137"/>
      <c r="P20" s="137"/>
      <c r="Q20" s="269"/>
      <c r="R20" s="5"/>
      <c r="S20" s="4"/>
      <c r="T20" s="4"/>
    </row>
    <row r="21" spans="1:22" s="4" customFormat="1" ht="30" customHeight="1" thickBot="1">
      <c r="A21" s="498"/>
      <c r="B21" s="59"/>
      <c r="C21" s="3"/>
      <c r="D21" s="91" t="s">
        <v>54</v>
      </c>
      <c r="E21" s="270"/>
      <c r="F21" s="270"/>
      <c r="G21" s="270"/>
      <c r="H21" s="270"/>
      <c r="I21" s="270"/>
      <c r="J21" s="270"/>
      <c r="K21" s="271"/>
      <c r="L21" s="271"/>
      <c r="M21" s="271"/>
      <c r="N21" s="271"/>
      <c r="O21" s="271"/>
      <c r="P21" s="271"/>
      <c r="Q21" s="272"/>
      <c r="R21" s="5"/>
    </row>
    <row r="22" spans="1:22" s="4" customFormat="1" ht="30" customHeight="1">
      <c r="A22" s="498"/>
      <c r="B22" s="59"/>
      <c r="C22" s="3"/>
      <c r="D22" s="96"/>
      <c r="E22" s="580" t="s">
        <v>135</v>
      </c>
      <c r="F22" s="580"/>
      <c r="G22" s="580"/>
      <c r="H22" s="580"/>
      <c r="I22" s="580"/>
      <c r="J22" s="580"/>
      <c r="K22" s="580"/>
      <c r="L22" s="580"/>
      <c r="M22" s="580"/>
      <c r="N22" s="580"/>
      <c r="O22" s="580"/>
      <c r="P22" s="580"/>
      <c r="Q22" s="1"/>
      <c r="R22" s="5"/>
    </row>
    <row r="23" spans="1:22" s="4" customFormat="1" ht="30" customHeight="1">
      <c r="A23" s="498"/>
      <c r="B23" s="59"/>
      <c r="C23" s="3"/>
      <c r="D23" s="96"/>
      <c r="E23" s="96"/>
      <c r="F23" s="96"/>
      <c r="G23" s="96"/>
      <c r="H23" s="96"/>
      <c r="I23" s="96"/>
      <c r="J23" s="96"/>
      <c r="K23" s="96"/>
      <c r="L23" s="96"/>
      <c r="M23" s="96"/>
      <c r="N23" s="3"/>
      <c r="O23" s="3"/>
      <c r="P23" s="3"/>
      <c r="Q23" s="3"/>
      <c r="R23" s="1"/>
      <c r="S23" s="3"/>
      <c r="T23" s="3"/>
    </row>
    <row r="24" spans="1:22" s="4" customFormat="1">
      <c r="A24" s="498"/>
      <c r="B24" s="59"/>
      <c r="C24" s="3"/>
      <c r="D24" s="508" t="s">
        <v>166</v>
      </c>
      <c r="E24" s="508"/>
      <c r="F24" s="508"/>
      <c r="G24" s="508"/>
      <c r="H24" s="508"/>
      <c r="I24" s="508"/>
      <c r="J24" s="521">
        <v>41550</v>
      </c>
      <c r="K24" s="521"/>
      <c r="L24" s="399" t="s">
        <v>92</v>
      </c>
      <c r="M24" s="521">
        <v>41360</v>
      </c>
      <c r="N24" s="521"/>
      <c r="O24" s="398" t="s">
        <v>55</v>
      </c>
      <c r="P24" s="3"/>
      <c r="Q24" s="3"/>
      <c r="R24" s="3"/>
      <c r="S24" s="3"/>
      <c r="T24" s="3"/>
      <c r="U24" s="5"/>
      <c r="V24" s="5"/>
    </row>
    <row r="25" spans="1:22" s="5" customFormat="1" ht="18" customHeight="1">
      <c r="A25" s="498"/>
      <c r="B25" s="59"/>
      <c r="C25" s="4"/>
      <c r="D25" s="96"/>
      <c r="E25" s="96"/>
      <c r="F25" s="96"/>
      <c r="G25" s="96"/>
      <c r="H25" s="96"/>
      <c r="I25" s="96"/>
      <c r="J25" s="96"/>
      <c r="K25" s="96"/>
      <c r="L25" s="96"/>
      <c r="M25" s="96"/>
      <c r="N25" s="3"/>
      <c r="O25" s="3"/>
      <c r="P25" s="3"/>
      <c r="Q25" s="3"/>
      <c r="R25" s="3"/>
      <c r="S25" s="3"/>
      <c r="T25" s="3"/>
      <c r="U25" s="3"/>
      <c r="V25" s="3"/>
    </row>
    <row r="26" spans="1:22" s="3" customFormat="1">
      <c r="A26" s="498"/>
      <c r="B26" s="59"/>
      <c r="C26" s="5"/>
      <c r="D26" s="138" t="s">
        <v>161</v>
      </c>
      <c r="E26" s="139">
        <f>I9*IF(O9=D7,E7,IF(O9=G7,H7,IF(O9=J7,K7,IF(O9=M7,N7))))</f>
        <v>0</v>
      </c>
      <c r="F26" s="1"/>
      <c r="G26" s="138" t="s">
        <v>162</v>
      </c>
      <c r="H26" s="139">
        <f>SUM(E18:Q18)*I12</f>
        <v>0</v>
      </c>
      <c r="I26" s="1"/>
      <c r="J26" s="138" t="s">
        <v>50</v>
      </c>
      <c r="K26" s="139">
        <f>SUM(G19:J19)*I13</f>
        <v>0</v>
      </c>
      <c r="M26" s="138" t="s">
        <v>158</v>
      </c>
      <c r="N26" s="139">
        <f>SUM(E20:Q20)*I14</f>
        <v>0</v>
      </c>
      <c r="O26" s="1"/>
      <c r="P26" s="138" t="s">
        <v>66</v>
      </c>
      <c r="Q26" s="139">
        <f>SUM(E21:Q21)*I15</f>
        <v>0</v>
      </c>
      <c r="S26" s="1"/>
      <c r="T26" s="1"/>
      <c r="U26" s="1"/>
      <c r="V26" s="1"/>
    </row>
    <row r="27" spans="1:22" ht="30" customHeight="1" thickBot="1">
      <c r="A27" s="498"/>
      <c r="B27" s="59"/>
      <c r="C27" s="3"/>
      <c r="D27" s="100"/>
      <c r="P27" s="101"/>
      <c r="Q27" s="101"/>
      <c r="R27" s="3"/>
      <c r="T27" s="105"/>
    </row>
    <row r="28" spans="1:22" ht="30" customHeight="1">
      <c r="A28" s="498"/>
      <c r="B28" s="59"/>
      <c r="D28" s="536" t="s">
        <v>56</v>
      </c>
      <c r="E28" s="537"/>
      <c r="F28" s="541">
        <f>E26+H26+K26+N26+Q26</f>
        <v>0</v>
      </c>
      <c r="G28" s="541"/>
      <c r="H28" s="543" t="s">
        <v>88</v>
      </c>
      <c r="I28" s="545"/>
      <c r="J28" s="547" t="s">
        <v>89</v>
      </c>
      <c r="K28" s="101"/>
      <c r="L28" s="101" t="s">
        <v>132</v>
      </c>
      <c r="M28" s="101"/>
      <c r="N28" s="101"/>
      <c r="T28" s="2"/>
    </row>
    <row r="29" spans="1:22" ht="17" thickBot="1">
      <c r="A29" s="498"/>
      <c r="B29" s="59"/>
      <c r="D29" s="538"/>
      <c r="E29" s="539"/>
      <c r="F29" s="542"/>
      <c r="G29" s="542"/>
      <c r="H29" s="544"/>
      <c r="I29" s="546"/>
      <c r="J29" s="548"/>
      <c r="K29" s="101"/>
      <c r="L29" s="101" t="s">
        <v>95</v>
      </c>
      <c r="M29" s="101"/>
      <c r="N29" s="101"/>
      <c r="T29" s="2"/>
    </row>
    <row r="30" spans="1:22" ht="55.5" customHeight="1">
      <c r="A30" s="498"/>
      <c r="B30" s="59"/>
      <c r="D30" s="102"/>
      <c r="F30" s="103"/>
      <c r="I30" s="104"/>
      <c r="S30" s="140"/>
      <c r="T30" s="2"/>
      <c r="U30" s="105"/>
      <c r="V30" s="105"/>
    </row>
    <row r="31" spans="1:22" ht="30" customHeight="1">
      <c r="A31" s="498"/>
      <c r="B31" s="59"/>
      <c r="D31" s="509" t="s">
        <v>57</v>
      </c>
      <c r="E31" s="509"/>
      <c r="F31" s="509"/>
      <c r="G31" s="509"/>
      <c r="H31" s="509"/>
      <c r="I31" s="509" t="s">
        <v>58</v>
      </c>
      <c r="J31" s="509"/>
      <c r="K31" s="509"/>
      <c r="L31" s="509"/>
      <c r="M31" s="509"/>
      <c r="N31" s="3"/>
      <c r="P31" s="259"/>
      <c r="Q31" s="259"/>
      <c r="S31" s="140"/>
      <c r="T31" s="2"/>
      <c r="U31" s="2"/>
      <c r="V31" s="2"/>
    </row>
    <row r="32" spans="1:22" s="2" customFormat="1" ht="25.5" customHeight="1">
      <c r="A32" s="498"/>
      <c r="B32" s="59"/>
      <c r="C32" s="1"/>
      <c r="D32" s="106" t="s">
        <v>59</v>
      </c>
      <c r="E32" s="560"/>
      <c r="F32" s="566"/>
      <c r="G32" s="106" t="s">
        <v>91</v>
      </c>
      <c r="H32" s="107" t="str">
        <f>IF(I28=1,F28,"")</f>
        <v/>
      </c>
      <c r="I32" s="106" t="s">
        <v>59</v>
      </c>
      <c r="J32" s="560"/>
      <c r="K32" s="561"/>
      <c r="L32" s="106" t="s">
        <v>91</v>
      </c>
      <c r="M32" s="107" t="str">
        <f>IF($I$28=3,ROUND($F$28/3,2),"")</f>
        <v/>
      </c>
      <c r="O32" s="259"/>
      <c r="P32" s="259"/>
      <c r="Q32" s="259"/>
      <c r="R32" s="259"/>
    </row>
    <row r="33" spans="1:22" s="2" customFormat="1" ht="30" customHeight="1">
      <c r="A33" s="498"/>
      <c r="B33" s="59"/>
      <c r="D33" s="106" t="s">
        <v>60</v>
      </c>
      <c r="E33" s="567"/>
      <c r="F33" s="567"/>
      <c r="I33" s="106" t="s">
        <v>59</v>
      </c>
      <c r="J33" s="560"/>
      <c r="K33" s="561"/>
      <c r="L33" s="106" t="s">
        <v>91</v>
      </c>
      <c r="M33" s="107" t="str">
        <f>IF($I$28=3,ROUND($F$28/3,2),"")</f>
        <v/>
      </c>
      <c r="O33" s="259"/>
      <c r="P33" s="259"/>
      <c r="Q33" s="259"/>
      <c r="R33" s="259"/>
      <c r="T33" s="1"/>
    </row>
    <row r="34" spans="1:22" s="2" customFormat="1" ht="30" customHeight="1">
      <c r="A34" s="498"/>
      <c r="B34" s="59"/>
      <c r="D34" s="108"/>
      <c r="F34" s="109"/>
      <c r="I34" s="106" t="s">
        <v>59</v>
      </c>
      <c r="J34" s="560"/>
      <c r="K34" s="561"/>
      <c r="L34" s="106" t="s">
        <v>91</v>
      </c>
      <c r="M34" s="107" t="str">
        <f>IF($I$28=3,F28-SUM(M32:M33),"")</f>
        <v/>
      </c>
      <c r="R34" s="259"/>
      <c r="T34" s="1"/>
    </row>
    <row r="35" spans="1:22" s="2" customFormat="1" ht="30" customHeight="1">
      <c r="A35" s="498"/>
      <c r="B35" s="59"/>
      <c r="F35" s="110"/>
      <c r="I35" s="106" t="s">
        <v>60</v>
      </c>
      <c r="J35" s="560"/>
      <c r="K35" s="561"/>
      <c r="T35" s="1"/>
    </row>
    <row r="36" spans="1:22" s="2" customFormat="1" ht="30" customHeight="1">
      <c r="A36" s="498"/>
      <c r="B36" s="59"/>
      <c r="D36" s="280" t="s">
        <v>184</v>
      </c>
      <c r="F36" s="110"/>
      <c r="I36" s="110"/>
      <c r="J36" s="316"/>
      <c r="K36" s="316"/>
      <c r="T36" s="1"/>
      <c r="U36" s="1"/>
      <c r="V36" s="1"/>
    </row>
    <row r="37" spans="1:22" ht="30" customHeight="1">
      <c r="A37" s="498"/>
      <c r="B37" s="59"/>
      <c r="C37" s="2"/>
      <c r="D37" s="105"/>
      <c r="E37" s="105"/>
      <c r="F37" s="105"/>
      <c r="G37" s="105"/>
      <c r="H37" s="105"/>
      <c r="I37" s="105"/>
      <c r="J37" s="105"/>
      <c r="K37" s="105"/>
      <c r="L37" s="105"/>
      <c r="M37" s="2"/>
      <c r="N37" s="2"/>
      <c r="O37" s="2"/>
      <c r="P37" s="2"/>
      <c r="Q37" s="2"/>
      <c r="R37" s="2"/>
      <c r="S37" s="2"/>
    </row>
    <row r="38" spans="1:22" ht="30" customHeight="1">
      <c r="A38" s="498"/>
      <c r="B38" s="59"/>
      <c r="D38" s="499" t="s">
        <v>138</v>
      </c>
      <c r="E38" s="500"/>
      <c r="F38" s="501"/>
      <c r="G38" s="484" t="str">
        <f>IF(Légumes!G31=0,"",Légumes!G31)</f>
        <v/>
      </c>
      <c r="H38" s="485"/>
      <c r="I38" s="485"/>
      <c r="J38" s="485"/>
      <c r="K38" s="485"/>
      <c r="L38" s="486"/>
      <c r="O38" s="2"/>
      <c r="P38" s="2"/>
      <c r="Q38" s="2"/>
      <c r="R38" s="2"/>
      <c r="S38" s="2"/>
    </row>
    <row r="39" spans="1:22" ht="30" customHeight="1">
      <c r="A39" s="498"/>
      <c r="B39" s="59"/>
      <c r="D39" s="502" t="s">
        <v>94</v>
      </c>
      <c r="E39" s="503"/>
      <c r="F39" s="504"/>
      <c r="G39" s="484" t="str">
        <f>IF(Légumes!G32=0,"",Légumes!G32)</f>
        <v/>
      </c>
      <c r="H39" s="485"/>
      <c r="I39" s="485"/>
      <c r="J39" s="485"/>
      <c r="K39" s="485"/>
      <c r="L39" s="486"/>
      <c r="O39" s="2"/>
      <c r="P39" s="2"/>
      <c r="Q39" s="2"/>
      <c r="R39" s="2"/>
      <c r="S39" s="2"/>
    </row>
    <row r="40" spans="1:22" ht="30" customHeight="1">
      <c r="A40" s="498"/>
      <c r="B40" s="59"/>
      <c r="D40" s="502" t="s">
        <v>139</v>
      </c>
      <c r="E40" s="503"/>
      <c r="F40" s="504"/>
      <c r="G40" s="484" t="str">
        <f>IF(Légumes!G33=0,"",Légumes!G33)</f>
        <v/>
      </c>
      <c r="H40" s="485"/>
      <c r="I40" s="485"/>
      <c r="J40" s="485"/>
      <c r="K40" s="485"/>
      <c r="L40" s="486"/>
      <c r="O40" s="2"/>
      <c r="P40" s="2"/>
      <c r="Q40" s="2"/>
      <c r="R40" s="2"/>
      <c r="S40" s="2"/>
    </row>
    <row r="41" spans="1:22" ht="30" customHeight="1">
      <c r="A41" s="498"/>
      <c r="B41" s="59"/>
      <c r="D41" s="505" t="s">
        <v>78</v>
      </c>
      <c r="E41" s="505"/>
      <c r="F41" s="505"/>
      <c r="G41" s="484" t="str">
        <f>IF(Légumes!G34=0,"",Légumes!G34)</f>
        <v/>
      </c>
      <c r="H41" s="485"/>
      <c r="I41" s="485"/>
      <c r="J41" s="485"/>
      <c r="K41" s="485"/>
      <c r="L41" s="486"/>
      <c r="O41" s="2"/>
      <c r="P41" s="2"/>
      <c r="Q41" s="2"/>
      <c r="R41" s="2"/>
    </row>
    <row r="42" spans="1:22" ht="30" customHeight="1">
      <c r="A42" s="498"/>
      <c r="B42" s="59"/>
      <c r="D42" s="2"/>
      <c r="E42" s="2"/>
      <c r="R42" s="2"/>
    </row>
    <row r="43" spans="1:22">
      <c r="A43" s="498"/>
      <c r="B43" s="59"/>
      <c r="D43" s="506" t="s">
        <v>163</v>
      </c>
      <c r="E43" s="506"/>
      <c r="F43" s="506"/>
      <c r="G43" s="1" t="s">
        <v>61</v>
      </c>
      <c r="H43" s="104" t="s">
        <v>62</v>
      </c>
      <c r="I43" s="507">
        <f ca="1">TODAY()</f>
        <v>41557</v>
      </c>
      <c r="J43" s="507"/>
    </row>
    <row r="44" spans="1:22">
      <c r="A44" s="498"/>
      <c r="B44" s="59"/>
      <c r="D44" s="508" t="s">
        <v>90</v>
      </c>
      <c r="E44" s="508"/>
      <c r="F44" s="508"/>
      <c r="G44" s="508"/>
      <c r="H44" s="508"/>
      <c r="I44" s="508"/>
      <c r="J44" s="508"/>
      <c r="K44" s="508"/>
      <c r="L44" s="508"/>
      <c r="M44" s="508"/>
      <c r="N44" s="508"/>
      <c r="O44" s="508"/>
      <c r="P44" s="508"/>
    </row>
    <row r="45" spans="1:22">
      <c r="A45" s="498"/>
      <c r="B45" s="59"/>
      <c r="D45" s="489" t="s">
        <v>134</v>
      </c>
      <c r="E45" s="490"/>
      <c r="F45" s="490"/>
      <c r="G45" s="491"/>
      <c r="H45" s="492" t="s">
        <v>42</v>
      </c>
      <c r="I45" s="493"/>
      <c r="J45" s="493"/>
      <c r="K45" s="494"/>
      <c r="L45" s="492" t="s">
        <v>67</v>
      </c>
      <c r="M45" s="493"/>
      <c r="N45" s="493"/>
      <c r="O45" s="493"/>
      <c r="P45" s="494"/>
    </row>
    <row r="46" spans="1:22" ht="15" customHeight="1">
      <c r="A46" s="498"/>
      <c r="B46" s="141"/>
      <c r="D46" s="111"/>
      <c r="E46" s="112"/>
      <c r="F46" s="112"/>
      <c r="G46" s="113"/>
      <c r="H46" s="495"/>
      <c r="I46" s="496"/>
      <c r="J46" s="496"/>
      <c r="K46" s="497"/>
      <c r="L46" s="495"/>
      <c r="M46" s="496"/>
      <c r="N46" s="496"/>
      <c r="O46" s="496"/>
      <c r="P46" s="497"/>
    </row>
    <row r="47" spans="1:22" ht="30" customHeight="1">
      <c r="A47" s="498"/>
      <c r="B47" s="141"/>
      <c r="D47" s="111"/>
      <c r="E47" s="112"/>
      <c r="F47" s="112"/>
      <c r="G47" s="113"/>
      <c r="H47" s="495"/>
      <c r="I47" s="496"/>
      <c r="J47" s="496"/>
      <c r="K47" s="497"/>
      <c r="L47" s="495"/>
      <c r="M47" s="496"/>
      <c r="N47" s="496"/>
      <c r="O47" s="496"/>
      <c r="P47" s="497"/>
    </row>
    <row r="48" spans="1:22">
      <c r="A48" s="498"/>
      <c r="B48" s="141"/>
      <c r="D48" s="111"/>
      <c r="E48" s="112"/>
      <c r="F48" s="112"/>
      <c r="G48" s="113"/>
      <c r="H48" s="495"/>
      <c r="I48" s="496"/>
      <c r="J48" s="496"/>
      <c r="K48" s="497"/>
      <c r="L48" s="495"/>
      <c r="M48" s="496"/>
      <c r="N48" s="496"/>
      <c r="O48" s="496"/>
      <c r="P48" s="497"/>
    </row>
    <row r="49" spans="1:16">
      <c r="A49" s="498"/>
      <c r="B49" s="141"/>
      <c r="D49" s="118"/>
      <c r="E49" s="119"/>
      <c r="F49" s="119"/>
      <c r="G49" s="120"/>
      <c r="H49" s="572"/>
      <c r="I49" s="573"/>
      <c r="J49" s="573"/>
      <c r="K49" s="574"/>
      <c r="L49" s="572"/>
      <c r="M49" s="573"/>
      <c r="N49" s="573"/>
      <c r="O49" s="573"/>
      <c r="P49" s="574"/>
    </row>
  </sheetData>
  <sheetProtection password="9C9D" sheet="1" objects="1" scenarios="1"/>
  <mergeCells count="39">
    <mergeCell ref="A1:A49"/>
    <mergeCell ref="E22:P22"/>
    <mergeCell ref="J9:N9"/>
    <mergeCell ref="D12:H12"/>
    <mergeCell ref="D14:H14"/>
    <mergeCell ref="D9:H9"/>
    <mergeCell ref="D43:F43"/>
    <mergeCell ref="I43:J43"/>
    <mergeCell ref="D31:H31"/>
    <mergeCell ref="I31:M31"/>
    <mergeCell ref="E32:F32"/>
    <mergeCell ref="D2:P2"/>
    <mergeCell ref="G40:L40"/>
    <mergeCell ref="J28:J29"/>
    <mergeCell ref="D41:F41"/>
    <mergeCell ref="G41:L41"/>
    <mergeCell ref="D13:H13"/>
    <mergeCell ref="D15:H15"/>
    <mergeCell ref="D28:E29"/>
    <mergeCell ref="F28:G29"/>
    <mergeCell ref="G38:L38"/>
    <mergeCell ref="E33:F33"/>
    <mergeCell ref="J33:K33"/>
    <mergeCell ref="H28:H29"/>
    <mergeCell ref="J32:K32"/>
    <mergeCell ref="J34:K34"/>
    <mergeCell ref="J35:K35"/>
    <mergeCell ref="D38:F38"/>
    <mergeCell ref="D45:G45"/>
    <mergeCell ref="D24:I24"/>
    <mergeCell ref="D44:P44"/>
    <mergeCell ref="L45:P49"/>
    <mergeCell ref="H45:K49"/>
    <mergeCell ref="M24:N24"/>
    <mergeCell ref="J24:K24"/>
    <mergeCell ref="D40:F40"/>
    <mergeCell ref="I28:I29"/>
    <mergeCell ref="G39:L39"/>
    <mergeCell ref="D39:F39"/>
  </mergeCells>
  <phoneticPr fontId="4" type="noConversion"/>
  <dataValidations count="2">
    <dataValidation type="custom" allowBlank="1" showErrorMessage="1" error="Choisir 1 ou 3" sqref="I28:I29">
      <formula1>IF(I28=1,1,IF(I28=3,3,"FAUX"))</formula1>
    </dataValidation>
    <dataValidation type="whole" operator="equal" allowBlank="1" showInputMessage="1" showErrorMessage="1" error="Veuillez mettre un 1" sqref="D4:P4">
      <formula1>1</formula1>
    </dataValidation>
  </dataValidations>
  <pageMargins left="0.35000000000000003" right="0.2" top="0.75000000000000011" bottom="0.16" header="0.31" footer="0.31"/>
  <headerFooter>
    <oddHeader>&amp;L&amp;"Arial,Normal"&amp;24La Graine Biolande&amp;C&amp;"Arial,Normal"&amp;24Contrat d’engagement mutuel
&amp;"Arial,Gras"OEUFS - VOLAILLES</oddHeader>
    <oddFooter>&amp;L&amp;12&amp;D&amp;R&amp;12Page &amp;P/&amp;N</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92D050"/>
    <pageSetUpPr fitToPage="1"/>
  </sheetPr>
  <dimension ref="A1:AU65"/>
  <sheetViews>
    <sheetView zoomScale="90" zoomScaleNormal="90" zoomScaleSheetLayoutView="40" zoomScalePageLayoutView="90" workbookViewId="0">
      <selection activeCell="C1" sqref="C1"/>
    </sheetView>
  </sheetViews>
  <sheetFormatPr baseColWidth="10" defaultColWidth="10.7109375" defaultRowHeight="13"/>
  <cols>
    <col min="1" max="1" width="47.5703125" style="169" customWidth="1"/>
    <col min="2" max="2" width="1" style="169" customWidth="1"/>
    <col min="3" max="3" width="1.5703125" style="347" customWidth="1"/>
    <col min="4" max="4" width="21.42578125" style="348" customWidth="1"/>
    <col min="5" max="8" width="8.7109375" style="347" customWidth="1"/>
    <col min="9" max="9" width="11.140625" style="347" customWidth="1"/>
    <col min="10" max="11" width="8.7109375" style="347" customWidth="1"/>
    <col min="12" max="12" width="9.42578125" style="347" bestFit="1" customWidth="1"/>
    <col min="13" max="13" width="8.42578125" style="347" customWidth="1"/>
    <col min="14" max="14" width="9.42578125" style="347" customWidth="1"/>
    <col min="15" max="15" width="8.7109375" style="347" customWidth="1"/>
    <col min="16" max="16" width="8.140625" style="347" bestFit="1" customWidth="1"/>
    <col min="17" max="17" width="8.7109375" style="347" bestFit="1" customWidth="1"/>
    <col min="18" max="18" width="13.5703125" style="347" customWidth="1"/>
    <col min="19" max="16384" width="10.7109375" style="169"/>
  </cols>
  <sheetData>
    <row r="1" spans="1:19" ht="12.75" customHeight="1">
      <c r="A1" s="602" t="s">
        <v>198</v>
      </c>
      <c r="B1" s="315"/>
      <c r="D1" s="634" t="s">
        <v>51</v>
      </c>
      <c r="E1" s="634"/>
      <c r="F1" s="634"/>
      <c r="G1" s="634"/>
      <c r="H1" s="634"/>
      <c r="I1" s="634"/>
      <c r="J1" s="634"/>
      <c r="K1" s="634"/>
      <c r="L1" s="634"/>
      <c r="M1" s="634"/>
      <c r="N1" s="634"/>
      <c r="O1" s="634"/>
      <c r="P1" s="634"/>
      <c r="Q1" s="634"/>
    </row>
    <row r="2" spans="1:19" ht="13.5" customHeight="1">
      <c r="A2" s="603"/>
      <c r="B2" s="315"/>
      <c r="E2" s="635" t="s">
        <v>0</v>
      </c>
      <c r="F2" s="636"/>
      <c r="G2" s="636"/>
      <c r="H2" s="636"/>
      <c r="I2" s="636"/>
      <c r="J2" s="636"/>
      <c r="K2" s="636"/>
      <c r="L2" s="636"/>
      <c r="M2" s="636"/>
      <c r="N2" s="636"/>
      <c r="O2" s="636"/>
      <c r="P2" s="636"/>
      <c r="Q2" s="636"/>
    </row>
    <row r="3" spans="1:19" ht="14" thickBot="1">
      <c r="A3" s="603"/>
      <c r="B3" s="315"/>
      <c r="E3" s="643" t="s">
        <v>1</v>
      </c>
      <c r="F3" s="643"/>
      <c r="G3" s="643"/>
      <c r="H3" s="643"/>
      <c r="I3" s="643"/>
      <c r="J3" s="643"/>
      <c r="K3" s="643"/>
      <c r="L3" s="643"/>
      <c r="M3" s="643"/>
      <c r="N3" s="643"/>
      <c r="O3" s="643"/>
      <c r="P3" s="643"/>
      <c r="Q3" s="643"/>
    </row>
    <row r="4" spans="1:19" ht="23.25" customHeight="1">
      <c r="A4" s="603"/>
      <c r="B4" s="185"/>
      <c r="E4" s="349">
        <v>41550</v>
      </c>
      <c r="F4" s="350">
        <f t="shared" ref="F4:L4" si="0">E4+7</f>
        <v>41557</v>
      </c>
      <c r="G4" s="350">
        <f t="shared" si="0"/>
        <v>41564</v>
      </c>
      <c r="H4" s="350">
        <f t="shared" si="0"/>
        <v>41571</v>
      </c>
      <c r="I4" s="350">
        <f t="shared" si="0"/>
        <v>41578</v>
      </c>
      <c r="J4" s="351">
        <f t="shared" si="0"/>
        <v>41585</v>
      </c>
      <c r="K4" s="352">
        <f t="shared" si="0"/>
        <v>41592</v>
      </c>
      <c r="L4" s="352">
        <f t="shared" si="0"/>
        <v>41599</v>
      </c>
      <c r="M4" s="350">
        <f>L4+7</f>
        <v>41606</v>
      </c>
      <c r="N4" s="350">
        <f>M4+7</f>
        <v>41613</v>
      </c>
      <c r="O4" s="350">
        <f>N4+7</f>
        <v>41620</v>
      </c>
      <c r="P4" s="350">
        <f>O4+7</f>
        <v>41627</v>
      </c>
      <c r="Q4" s="353">
        <f>P4+7</f>
        <v>41634</v>
      </c>
    </row>
    <row r="5" spans="1:19" ht="14" thickBot="1">
      <c r="A5" s="603"/>
      <c r="B5" s="185"/>
      <c r="E5" s="354" t="s">
        <v>2</v>
      </c>
      <c r="F5" s="355" t="s">
        <v>3</v>
      </c>
      <c r="G5" s="355" t="s">
        <v>4</v>
      </c>
      <c r="H5" s="355" t="s">
        <v>5</v>
      </c>
      <c r="I5" s="355" t="s">
        <v>6</v>
      </c>
      <c r="J5" s="355" t="s">
        <v>7</v>
      </c>
      <c r="K5" s="355" t="s">
        <v>8</v>
      </c>
      <c r="L5" s="355" t="s">
        <v>9</v>
      </c>
      <c r="M5" s="355" t="s">
        <v>10</v>
      </c>
      <c r="N5" s="355" t="s">
        <v>11</v>
      </c>
      <c r="O5" s="355" t="s">
        <v>12</v>
      </c>
      <c r="P5" s="355" t="s">
        <v>13</v>
      </c>
      <c r="Q5" s="356" t="s">
        <v>14</v>
      </c>
    </row>
    <row r="6" spans="1:19" ht="26">
      <c r="A6" s="603"/>
      <c r="B6" s="173"/>
      <c r="D6" s="357" t="s">
        <v>15</v>
      </c>
      <c r="E6" s="358"/>
      <c r="F6" s="359"/>
      <c r="G6" s="627" t="s">
        <v>131</v>
      </c>
      <c r="H6" s="359"/>
      <c r="I6" s="627" t="s">
        <v>131</v>
      </c>
      <c r="J6" s="359"/>
      <c r="K6" s="359"/>
      <c r="L6" s="627" t="s">
        <v>131</v>
      </c>
      <c r="M6" s="627" t="s">
        <v>131</v>
      </c>
      <c r="N6" s="359"/>
      <c r="O6" s="627" t="s">
        <v>131</v>
      </c>
      <c r="P6" s="359"/>
      <c r="Q6" s="644" t="s">
        <v>131</v>
      </c>
    </row>
    <row r="7" spans="1:19" ht="14" thickBot="1">
      <c r="A7" s="603"/>
      <c r="B7" s="173"/>
      <c r="D7" s="172" t="s">
        <v>149</v>
      </c>
      <c r="E7" s="410">
        <v>7</v>
      </c>
      <c r="F7" s="411">
        <v>7</v>
      </c>
      <c r="G7" s="628"/>
      <c r="H7" s="411">
        <v>7</v>
      </c>
      <c r="I7" s="628"/>
      <c r="J7" s="411">
        <v>7</v>
      </c>
      <c r="K7" s="411">
        <v>12</v>
      </c>
      <c r="L7" s="628"/>
      <c r="M7" s="628"/>
      <c r="N7" s="411">
        <v>12</v>
      </c>
      <c r="O7" s="628"/>
      <c r="P7" s="411">
        <v>12</v>
      </c>
      <c r="Q7" s="645"/>
    </row>
    <row r="8" spans="1:19" ht="26">
      <c r="A8" s="603"/>
      <c r="B8" s="173"/>
      <c r="D8" s="360" t="s">
        <v>16</v>
      </c>
      <c r="E8" s="358"/>
      <c r="F8" s="359"/>
      <c r="G8" s="628"/>
      <c r="H8" s="359"/>
      <c r="I8" s="628"/>
      <c r="J8" s="359"/>
      <c r="K8" s="359"/>
      <c r="L8" s="628"/>
      <c r="M8" s="628"/>
      <c r="N8" s="361"/>
      <c r="O8" s="628"/>
      <c r="P8" s="361"/>
      <c r="Q8" s="645"/>
    </row>
    <row r="9" spans="1:19" ht="14" thickBot="1">
      <c r="A9" s="603"/>
      <c r="B9" s="173"/>
      <c r="D9" s="172" t="s">
        <v>149</v>
      </c>
      <c r="E9" s="410">
        <v>10</v>
      </c>
      <c r="F9" s="411">
        <v>10</v>
      </c>
      <c r="G9" s="628"/>
      <c r="H9" s="411">
        <v>10</v>
      </c>
      <c r="I9" s="628"/>
      <c r="J9" s="411">
        <v>10</v>
      </c>
      <c r="K9" s="411">
        <v>15</v>
      </c>
      <c r="L9" s="628"/>
      <c r="M9" s="628"/>
      <c r="N9" s="411">
        <v>15</v>
      </c>
      <c r="O9" s="628"/>
      <c r="P9" s="411">
        <v>15</v>
      </c>
      <c r="Q9" s="645"/>
    </row>
    <row r="10" spans="1:19" ht="27" thickBot="1">
      <c r="A10" s="603"/>
      <c r="B10" s="173"/>
      <c r="D10" s="362" t="s">
        <v>17</v>
      </c>
      <c r="E10" s="363"/>
      <c r="F10" s="364"/>
      <c r="G10" s="628"/>
      <c r="H10" s="364"/>
      <c r="I10" s="628"/>
      <c r="J10" s="364"/>
      <c r="K10" s="364"/>
      <c r="L10" s="628"/>
      <c r="M10" s="628"/>
      <c r="N10" s="359"/>
      <c r="O10" s="628"/>
      <c r="P10" s="359"/>
      <c r="Q10" s="645"/>
    </row>
    <row r="11" spans="1:19" ht="27" thickBot="1">
      <c r="A11" s="603"/>
      <c r="B11" s="173"/>
      <c r="D11" s="362" t="s">
        <v>18</v>
      </c>
      <c r="E11" s="363"/>
      <c r="F11" s="364"/>
      <c r="G11" s="629"/>
      <c r="H11" s="364"/>
      <c r="I11" s="629"/>
      <c r="J11" s="364"/>
      <c r="K11" s="364"/>
      <c r="L11" s="629"/>
      <c r="M11" s="629"/>
      <c r="N11" s="364"/>
      <c r="O11" s="629"/>
      <c r="P11" s="364"/>
      <c r="Q11" s="646"/>
    </row>
    <row r="12" spans="1:19" ht="14" thickBot="1">
      <c r="A12" s="603"/>
      <c r="B12" s="173"/>
      <c r="C12" s="365"/>
      <c r="D12" s="366"/>
      <c r="E12" s="367"/>
      <c r="F12" s="367"/>
      <c r="G12" s="367"/>
      <c r="H12" s="367"/>
      <c r="I12" s="367"/>
      <c r="J12" s="367"/>
      <c r="K12" s="367"/>
      <c r="L12" s="367"/>
      <c r="M12" s="367"/>
      <c r="N12" s="367"/>
      <c r="O12" s="367"/>
      <c r="P12" s="367"/>
      <c r="Q12" s="367"/>
      <c r="R12" s="365"/>
    </row>
    <row r="13" spans="1:19">
      <c r="A13" s="603"/>
      <c r="B13" s="173"/>
      <c r="E13" s="368">
        <f>Q4+7</f>
        <v>41641</v>
      </c>
      <c r="F13" s="352">
        <f t="shared" ref="F13:Q13" si="1">E13+7</f>
        <v>41648</v>
      </c>
      <c r="G13" s="352">
        <f t="shared" si="1"/>
        <v>41655</v>
      </c>
      <c r="H13" s="352">
        <f t="shared" si="1"/>
        <v>41662</v>
      </c>
      <c r="I13" s="352">
        <f t="shared" si="1"/>
        <v>41669</v>
      </c>
      <c r="J13" s="350">
        <f t="shared" si="1"/>
        <v>41676</v>
      </c>
      <c r="K13" s="352">
        <f t="shared" si="1"/>
        <v>41683</v>
      </c>
      <c r="L13" s="352">
        <f t="shared" si="1"/>
        <v>41690</v>
      </c>
      <c r="M13" s="351">
        <f t="shared" si="1"/>
        <v>41697</v>
      </c>
      <c r="N13" s="351">
        <f t="shared" si="1"/>
        <v>41704</v>
      </c>
      <c r="O13" s="351">
        <f t="shared" si="1"/>
        <v>41711</v>
      </c>
      <c r="P13" s="351">
        <f t="shared" si="1"/>
        <v>41718</v>
      </c>
      <c r="Q13" s="369">
        <f t="shared" si="1"/>
        <v>41725</v>
      </c>
    </row>
    <row r="14" spans="1:19" s="287" customFormat="1" ht="14" thickBot="1">
      <c r="A14" s="603"/>
      <c r="B14" s="173"/>
      <c r="C14" s="347"/>
      <c r="D14" s="348"/>
      <c r="E14" s="370" t="s">
        <v>19</v>
      </c>
      <c r="F14" s="371" t="s">
        <v>20</v>
      </c>
      <c r="G14" s="372" t="s">
        <v>21</v>
      </c>
      <c r="H14" s="371" t="s">
        <v>22</v>
      </c>
      <c r="I14" s="372" t="s">
        <v>23</v>
      </c>
      <c r="J14" s="371" t="s">
        <v>24</v>
      </c>
      <c r="K14" s="372" t="s">
        <v>25</v>
      </c>
      <c r="L14" s="371" t="s">
        <v>26</v>
      </c>
      <c r="M14" s="372" t="s">
        <v>27</v>
      </c>
      <c r="N14" s="371" t="s">
        <v>28</v>
      </c>
      <c r="O14" s="372" t="s">
        <v>29</v>
      </c>
      <c r="P14" s="371" t="s">
        <v>30</v>
      </c>
      <c r="Q14" s="373" t="s">
        <v>31</v>
      </c>
      <c r="R14" s="347"/>
      <c r="S14" s="169"/>
    </row>
    <row r="15" spans="1:19" s="287" customFormat="1" ht="26">
      <c r="A15" s="603"/>
      <c r="B15" s="173"/>
      <c r="C15" s="347"/>
      <c r="D15" s="357" t="s">
        <v>15</v>
      </c>
      <c r="E15" s="631" t="s">
        <v>131</v>
      </c>
      <c r="F15" s="359"/>
      <c r="G15" s="627" t="s">
        <v>131</v>
      </c>
      <c r="H15" s="627" t="s">
        <v>131</v>
      </c>
      <c r="I15" s="359"/>
      <c r="J15" s="627" t="s">
        <v>131</v>
      </c>
      <c r="K15" s="627" t="s">
        <v>131</v>
      </c>
      <c r="L15" s="359"/>
      <c r="M15" s="627" t="s">
        <v>131</v>
      </c>
      <c r="N15" s="627" t="s">
        <v>131</v>
      </c>
      <c r="O15" s="359"/>
      <c r="P15" s="627" t="s">
        <v>131</v>
      </c>
      <c r="Q15" s="374"/>
      <c r="R15" s="347"/>
      <c r="S15" s="169"/>
    </row>
    <row r="16" spans="1:19" s="170" customFormat="1" ht="14" thickBot="1">
      <c r="A16" s="603"/>
      <c r="B16" s="173"/>
      <c r="C16" s="347"/>
      <c r="D16" s="171" t="s">
        <v>149</v>
      </c>
      <c r="E16" s="632"/>
      <c r="F16" s="412">
        <v>12</v>
      </c>
      <c r="G16" s="628"/>
      <c r="H16" s="628"/>
      <c r="I16" s="412">
        <v>12</v>
      </c>
      <c r="J16" s="628"/>
      <c r="K16" s="628"/>
      <c r="L16" s="411">
        <v>12</v>
      </c>
      <c r="M16" s="628"/>
      <c r="N16" s="628"/>
      <c r="O16" s="412">
        <v>12</v>
      </c>
      <c r="P16" s="628"/>
      <c r="Q16" s="413">
        <v>12</v>
      </c>
      <c r="R16" s="347"/>
    </row>
    <row r="17" spans="1:47" s="170" customFormat="1" ht="26">
      <c r="A17" s="603"/>
      <c r="B17" s="173"/>
      <c r="C17" s="347"/>
      <c r="D17" s="375" t="s">
        <v>16</v>
      </c>
      <c r="E17" s="632"/>
      <c r="F17" s="376"/>
      <c r="G17" s="628"/>
      <c r="H17" s="628"/>
      <c r="I17" s="376"/>
      <c r="J17" s="628"/>
      <c r="K17" s="628"/>
      <c r="L17" s="361"/>
      <c r="M17" s="628"/>
      <c r="N17" s="628"/>
      <c r="O17" s="377"/>
      <c r="P17" s="628"/>
      <c r="Q17" s="378"/>
      <c r="R17" s="347"/>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row>
    <row r="18" spans="1:47" s="176" customFormat="1" ht="14" thickBot="1">
      <c r="A18" s="603"/>
      <c r="B18" s="173"/>
      <c r="C18" s="347"/>
      <c r="D18" s="172" t="s">
        <v>149</v>
      </c>
      <c r="E18" s="632"/>
      <c r="F18" s="411">
        <v>15</v>
      </c>
      <c r="G18" s="628"/>
      <c r="H18" s="628"/>
      <c r="I18" s="411">
        <v>15</v>
      </c>
      <c r="J18" s="628"/>
      <c r="K18" s="628"/>
      <c r="L18" s="411">
        <v>15</v>
      </c>
      <c r="M18" s="628"/>
      <c r="N18" s="628"/>
      <c r="O18" s="411">
        <v>15</v>
      </c>
      <c r="P18" s="628"/>
      <c r="Q18" s="413">
        <v>15</v>
      </c>
      <c r="R18" s="347"/>
      <c r="S18" s="170"/>
    </row>
    <row r="19" spans="1:47" s="177" customFormat="1" ht="27" thickBot="1">
      <c r="A19" s="603"/>
      <c r="B19" s="173"/>
      <c r="C19" s="347"/>
      <c r="D19" s="362" t="s">
        <v>17</v>
      </c>
      <c r="E19" s="632"/>
      <c r="F19" s="364"/>
      <c r="G19" s="628"/>
      <c r="H19" s="628"/>
      <c r="I19" s="364"/>
      <c r="J19" s="628"/>
      <c r="K19" s="628"/>
      <c r="L19" s="359"/>
      <c r="M19" s="628"/>
      <c r="N19" s="628"/>
      <c r="O19" s="359"/>
      <c r="P19" s="628"/>
      <c r="Q19" s="374"/>
      <c r="R19" s="347"/>
      <c r="S19" s="175"/>
    </row>
    <row r="20" spans="1:47" s="170" customFormat="1" ht="27" thickBot="1">
      <c r="A20" s="603"/>
      <c r="B20" s="173"/>
      <c r="C20" s="347"/>
      <c r="D20" s="362" t="s">
        <v>18</v>
      </c>
      <c r="E20" s="633"/>
      <c r="F20" s="364"/>
      <c r="G20" s="629"/>
      <c r="H20" s="629"/>
      <c r="I20" s="364"/>
      <c r="J20" s="629"/>
      <c r="K20" s="629"/>
      <c r="L20" s="364"/>
      <c r="M20" s="629"/>
      <c r="N20" s="629"/>
      <c r="O20" s="364"/>
      <c r="P20" s="629"/>
      <c r="Q20" s="379"/>
      <c r="R20" s="347"/>
      <c r="S20" s="176"/>
    </row>
    <row r="21" spans="1:47" s="170" customFormat="1" ht="12.75" customHeight="1">
      <c r="A21" s="603"/>
      <c r="B21" s="173"/>
      <c r="C21" s="347"/>
      <c r="D21" s="348"/>
      <c r="E21" s="347"/>
      <c r="F21" s="347"/>
      <c r="G21" s="347"/>
      <c r="H21" s="347"/>
      <c r="I21" s="347"/>
      <c r="J21" s="347"/>
      <c r="K21" s="347"/>
      <c r="L21" s="347"/>
      <c r="M21" s="347"/>
      <c r="N21" s="347"/>
      <c r="O21" s="347"/>
      <c r="P21" s="347"/>
      <c r="Q21" s="347"/>
      <c r="R21" s="347"/>
      <c r="S21" s="177"/>
    </row>
    <row r="22" spans="1:47" s="170" customFormat="1" ht="21" customHeight="1">
      <c r="A22" s="603"/>
      <c r="B22" s="173"/>
      <c r="C22" s="347"/>
      <c r="D22" s="625" t="s">
        <v>166</v>
      </c>
      <c r="E22" s="625"/>
      <c r="F22" s="625"/>
      <c r="G22" s="625"/>
      <c r="H22" s="625"/>
      <c r="I22" s="625"/>
      <c r="J22" s="630">
        <v>41550</v>
      </c>
      <c r="K22" s="630"/>
      <c r="L22" s="380" t="s">
        <v>92</v>
      </c>
      <c r="M22" s="630">
        <v>41725</v>
      </c>
      <c r="N22" s="630"/>
      <c r="O22" s="381" t="s">
        <v>55</v>
      </c>
      <c r="P22" s="347"/>
      <c r="Q22" s="347"/>
      <c r="R22" s="347"/>
    </row>
    <row r="23" spans="1:47" s="170" customFormat="1" ht="12.75" customHeight="1">
      <c r="A23" s="603"/>
      <c r="B23" s="173"/>
      <c r="C23" s="347"/>
      <c r="D23" s="348"/>
      <c r="E23" s="174"/>
      <c r="F23" s="174"/>
      <c r="G23" s="174"/>
      <c r="H23" s="347"/>
      <c r="I23" s="347"/>
      <c r="J23" s="347"/>
      <c r="K23" s="347"/>
      <c r="L23" s="347"/>
      <c r="M23" s="347"/>
      <c r="N23" s="347"/>
      <c r="O23" s="347"/>
      <c r="P23" s="347"/>
      <c r="Q23" s="347"/>
      <c r="R23" s="347"/>
    </row>
    <row r="24" spans="1:47" s="170" customFormat="1" ht="18" customHeight="1">
      <c r="A24" s="603"/>
      <c r="B24" s="173"/>
      <c r="C24" s="382"/>
      <c r="D24" s="624" t="s">
        <v>150</v>
      </c>
      <c r="E24" s="624"/>
      <c r="F24" s="383">
        <f>SUM(E6:Q6)+SUM(E15:Q15)</f>
        <v>0</v>
      </c>
      <c r="G24" s="625" t="s">
        <v>183</v>
      </c>
      <c r="H24" s="625"/>
      <c r="I24" s="625"/>
      <c r="J24" s="625" t="s">
        <v>127</v>
      </c>
      <c r="K24" s="625"/>
      <c r="L24" s="626">
        <f>SUMPRODUCT(E6:Q6,E7:Q7)+SUMPRODUCT(E15:Q15,E16:Q16)</f>
        <v>0</v>
      </c>
      <c r="M24" s="626"/>
      <c r="N24" s="384"/>
      <c r="O24" s="384"/>
      <c r="P24" s="384"/>
      <c r="Q24" s="384"/>
      <c r="R24" s="382"/>
    </row>
    <row r="25" spans="1:47" s="170" customFormat="1" ht="18" customHeight="1">
      <c r="A25" s="603"/>
      <c r="B25" s="173"/>
      <c r="C25" s="348"/>
      <c r="D25" s="624" t="s">
        <v>151</v>
      </c>
      <c r="E25" s="624"/>
      <c r="F25" s="383">
        <f>SUM(E8:Q8)+SUM(E17:Q17)</f>
        <v>0</v>
      </c>
      <c r="G25" s="625" t="s">
        <v>183</v>
      </c>
      <c r="H25" s="625"/>
      <c r="I25" s="625"/>
      <c r="J25" s="625" t="s">
        <v>127</v>
      </c>
      <c r="K25" s="625"/>
      <c r="L25" s="626">
        <f>SUMPRODUCT(E8:Q8,E9:Q9)+SUMPRODUCT(E17:Q17,E18:Q18)</f>
        <v>0</v>
      </c>
      <c r="M25" s="626"/>
      <c r="N25" s="366"/>
      <c r="O25" s="366"/>
      <c r="P25" s="366"/>
      <c r="Q25" s="366"/>
      <c r="R25" s="382"/>
    </row>
    <row r="26" spans="1:47" s="170" customFormat="1" ht="18" customHeight="1">
      <c r="A26" s="603"/>
      <c r="B26" s="173"/>
      <c r="C26" s="348"/>
      <c r="D26" s="624" t="s">
        <v>32</v>
      </c>
      <c r="E26" s="624"/>
      <c r="F26" s="383">
        <f>SUM(E10:Q10)+SUM(E19:Q19)</f>
        <v>0</v>
      </c>
      <c r="G26" s="625" t="s">
        <v>33</v>
      </c>
      <c r="H26" s="625"/>
      <c r="I26" s="625"/>
      <c r="J26" s="625" t="s">
        <v>127</v>
      </c>
      <c r="K26" s="625"/>
      <c r="L26" s="626">
        <f>F26*4</f>
        <v>0</v>
      </c>
      <c r="M26" s="626"/>
      <c r="N26" s="366"/>
      <c r="O26" s="366"/>
      <c r="P26" s="366"/>
      <c r="Q26" s="366"/>
      <c r="R26" s="382"/>
    </row>
    <row r="27" spans="1:47" s="170" customFormat="1" ht="18" customHeight="1">
      <c r="A27" s="603"/>
      <c r="B27" s="173"/>
      <c r="C27" s="348"/>
      <c r="D27" s="624" t="s">
        <v>34</v>
      </c>
      <c r="E27" s="624"/>
      <c r="F27" s="383">
        <f>SUM(E11:Q11)+SUM(E20:Q20)</f>
        <v>0</v>
      </c>
      <c r="G27" s="625" t="s">
        <v>35</v>
      </c>
      <c r="H27" s="625"/>
      <c r="I27" s="625"/>
      <c r="J27" s="625" t="s">
        <v>127</v>
      </c>
      <c r="K27" s="625"/>
      <c r="L27" s="626">
        <f>F27*2.5</f>
        <v>0</v>
      </c>
      <c r="M27" s="626"/>
      <c r="N27" s="366"/>
      <c r="O27" s="366"/>
      <c r="P27" s="366"/>
      <c r="Q27" s="366"/>
      <c r="R27" s="382"/>
    </row>
    <row r="28" spans="1:47" s="170" customFormat="1" ht="12.75" customHeight="1" thickBot="1">
      <c r="A28" s="603"/>
      <c r="B28" s="173"/>
      <c r="C28" s="348"/>
      <c r="D28" s="348"/>
      <c r="E28" s="385"/>
      <c r="F28" s="384"/>
      <c r="G28" s="384"/>
      <c r="H28" s="384"/>
      <c r="I28" s="384"/>
      <c r="J28" s="384"/>
      <c r="K28" s="384"/>
      <c r="L28" s="384"/>
      <c r="M28" s="384"/>
      <c r="N28" s="384"/>
      <c r="O28" s="384"/>
      <c r="P28" s="384"/>
      <c r="Q28" s="384"/>
      <c r="R28" s="384"/>
    </row>
    <row r="29" spans="1:47" s="170" customFormat="1" ht="20" customHeight="1">
      <c r="A29" s="603"/>
      <c r="B29" s="173"/>
      <c r="C29" s="386"/>
      <c r="D29" s="612" t="s">
        <v>56</v>
      </c>
      <c r="E29" s="613"/>
      <c r="F29" s="616">
        <f>SUM(L24:M27)</f>
        <v>0</v>
      </c>
      <c r="G29" s="616"/>
      <c r="H29" s="618" t="s">
        <v>88</v>
      </c>
      <c r="I29" s="620"/>
      <c r="J29" s="622" t="s">
        <v>89</v>
      </c>
      <c r="K29" s="365"/>
      <c r="L29" s="365"/>
      <c r="M29" s="365"/>
      <c r="N29" s="365"/>
      <c r="O29" s="347"/>
      <c r="P29" s="347"/>
      <c r="Q29" s="387"/>
      <c r="R29" s="387"/>
    </row>
    <row r="30" spans="1:47" ht="15.75" customHeight="1" thickBot="1">
      <c r="A30" s="603"/>
      <c r="B30" s="173"/>
      <c r="C30" s="388"/>
      <c r="D30" s="614"/>
      <c r="E30" s="615"/>
      <c r="F30" s="617"/>
      <c r="G30" s="617"/>
      <c r="H30" s="619"/>
      <c r="I30" s="621"/>
      <c r="J30" s="623"/>
      <c r="K30" s="365"/>
      <c r="L30" s="365"/>
      <c r="M30" s="365"/>
      <c r="N30" s="365"/>
      <c r="Q30" s="388"/>
      <c r="R30" s="388"/>
      <c r="S30" s="170"/>
    </row>
    <row r="31" spans="1:47">
      <c r="A31" s="603"/>
      <c r="B31" s="173"/>
      <c r="C31" s="348"/>
      <c r="E31" s="366"/>
      <c r="F31" s="384"/>
      <c r="G31" s="384"/>
      <c r="H31" s="366"/>
      <c r="I31" s="384"/>
      <c r="J31" s="384"/>
      <c r="K31" s="366"/>
      <c r="L31" s="384"/>
      <c r="M31" s="384"/>
      <c r="N31" s="366"/>
      <c r="O31" s="385"/>
      <c r="P31" s="348"/>
      <c r="Q31" s="348"/>
      <c r="R31" s="348"/>
      <c r="S31" s="170"/>
    </row>
    <row r="32" spans="1:47" ht="20.25" customHeight="1">
      <c r="A32" s="603"/>
      <c r="B32" s="173"/>
      <c r="C32" s="348"/>
      <c r="D32" s="637" t="s">
        <v>137</v>
      </c>
      <c r="E32" s="637"/>
      <c r="F32" s="637"/>
      <c r="G32" s="637"/>
      <c r="H32" s="637"/>
      <c r="I32" s="638" t="s">
        <v>122</v>
      </c>
      <c r="J32" s="638"/>
      <c r="K32" s="638"/>
      <c r="L32" s="638"/>
      <c r="M32" s="638"/>
      <c r="N32" s="348"/>
      <c r="O32" s="348"/>
      <c r="P32" s="348"/>
      <c r="Q32" s="348"/>
      <c r="R32" s="348"/>
    </row>
    <row r="33" spans="1:18" ht="17.25" customHeight="1">
      <c r="A33" s="603"/>
      <c r="B33" s="173"/>
      <c r="C33" s="348"/>
      <c r="D33" s="637"/>
      <c r="E33" s="637"/>
      <c r="F33" s="637"/>
      <c r="G33" s="637"/>
      <c r="H33" s="637"/>
      <c r="I33" s="638"/>
      <c r="J33" s="638"/>
      <c r="K33" s="638"/>
      <c r="L33" s="638"/>
      <c r="M33" s="638"/>
      <c r="N33" s="348"/>
      <c r="O33" s="348"/>
      <c r="P33" s="348"/>
      <c r="Q33" s="348"/>
      <c r="R33" s="348"/>
    </row>
    <row r="34" spans="1:18" ht="22" customHeight="1">
      <c r="A34" s="603"/>
      <c r="B34" s="173"/>
      <c r="C34" s="348"/>
      <c r="D34" s="637"/>
      <c r="E34" s="637"/>
      <c r="F34" s="637"/>
      <c r="G34" s="637"/>
      <c r="H34" s="637"/>
      <c r="I34" s="389" t="s">
        <v>136</v>
      </c>
      <c r="J34" s="390"/>
      <c r="K34" s="348"/>
      <c r="L34" s="389" t="s">
        <v>142</v>
      </c>
      <c r="M34" s="390"/>
      <c r="N34" s="348"/>
      <c r="O34" s="348"/>
      <c r="P34" s="348"/>
      <c r="Q34" s="348"/>
      <c r="R34" s="348"/>
    </row>
    <row r="35" spans="1:18" ht="12.75" customHeight="1">
      <c r="A35" s="603"/>
      <c r="B35" s="173"/>
      <c r="C35" s="348"/>
      <c r="D35" s="639" t="s">
        <v>57</v>
      </c>
      <c r="E35" s="639"/>
      <c r="F35" s="639"/>
      <c r="G35" s="639"/>
      <c r="H35" s="639"/>
      <c r="I35" s="640" t="s">
        <v>58</v>
      </c>
      <c r="J35" s="641"/>
      <c r="K35" s="641"/>
      <c r="L35" s="641"/>
      <c r="M35" s="642"/>
      <c r="N35" s="348"/>
      <c r="O35" s="348"/>
      <c r="P35" s="348"/>
      <c r="Q35" s="348"/>
      <c r="R35" s="348"/>
    </row>
    <row r="36" spans="1:18" ht="18" customHeight="1">
      <c r="A36" s="603"/>
      <c r="B36" s="173"/>
      <c r="C36" s="348"/>
      <c r="D36" s="178" t="s">
        <v>59</v>
      </c>
      <c r="E36" s="608"/>
      <c r="F36" s="609"/>
      <c r="G36" s="178" t="s">
        <v>91</v>
      </c>
      <c r="H36" s="179" t="str">
        <f>IF(I29=1,F29,"")</f>
        <v/>
      </c>
      <c r="I36" s="178" t="s">
        <v>59</v>
      </c>
      <c r="J36" s="608"/>
      <c r="K36" s="610"/>
      <c r="L36" s="178" t="s">
        <v>91</v>
      </c>
      <c r="M36" s="179" t="str">
        <f>IF($I$29=3,ROUND($F$29/3,2),"")</f>
        <v/>
      </c>
      <c r="N36" s="348"/>
      <c r="O36" s="348"/>
      <c r="P36" s="348"/>
      <c r="Q36" s="348"/>
      <c r="R36" s="348"/>
    </row>
    <row r="37" spans="1:18" ht="18" customHeight="1">
      <c r="A37" s="603"/>
      <c r="B37" s="173"/>
      <c r="C37" s="348"/>
      <c r="D37" s="178" t="s">
        <v>60</v>
      </c>
      <c r="E37" s="611"/>
      <c r="F37" s="611"/>
      <c r="G37" s="391"/>
      <c r="H37" s="391"/>
      <c r="I37" s="178" t="s">
        <v>59</v>
      </c>
      <c r="J37" s="608"/>
      <c r="K37" s="610"/>
      <c r="L37" s="178" t="s">
        <v>91</v>
      </c>
      <c r="M37" s="179" t="str">
        <f>IF($I$29=3,ROUND($F$29/3,2),"")</f>
        <v/>
      </c>
      <c r="N37" s="348"/>
      <c r="O37" s="348"/>
      <c r="P37" s="348"/>
      <c r="Q37" s="348"/>
      <c r="R37" s="348"/>
    </row>
    <row r="38" spans="1:18" ht="18" customHeight="1">
      <c r="A38" s="603"/>
      <c r="B38" s="185"/>
      <c r="C38" s="348"/>
      <c r="D38" s="180"/>
      <c r="E38" s="391"/>
      <c r="F38" s="181"/>
      <c r="G38" s="391"/>
      <c r="H38" s="391"/>
      <c r="I38" s="178" t="s">
        <v>59</v>
      </c>
      <c r="J38" s="608"/>
      <c r="K38" s="610"/>
      <c r="L38" s="178" t="s">
        <v>91</v>
      </c>
      <c r="M38" s="179" t="str">
        <f>IF($I$29=3,F29-SUM(M36:M37),"")</f>
        <v/>
      </c>
      <c r="N38" s="348"/>
      <c r="O38" s="348"/>
      <c r="P38" s="348"/>
      <c r="Q38" s="348"/>
      <c r="R38" s="348"/>
    </row>
    <row r="39" spans="1:18" ht="18" customHeight="1">
      <c r="A39" s="603"/>
      <c r="B39" s="185"/>
      <c r="C39" s="348"/>
      <c r="D39" s="180"/>
      <c r="E39" s="391"/>
      <c r="F39" s="182"/>
      <c r="G39" s="391"/>
      <c r="H39" s="391"/>
      <c r="I39" s="178" t="s">
        <v>60</v>
      </c>
      <c r="J39" s="608"/>
      <c r="K39" s="610"/>
      <c r="L39" s="182"/>
      <c r="M39" s="391"/>
      <c r="N39" s="348"/>
      <c r="O39" s="348"/>
      <c r="P39" s="348"/>
      <c r="Q39" s="348"/>
      <c r="R39" s="348"/>
    </row>
    <row r="40" spans="1:18">
      <c r="A40" s="603"/>
      <c r="B40" s="185"/>
      <c r="C40" s="348"/>
      <c r="D40" s="625" t="s">
        <v>152</v>
      </c>
      <c r="E40" s="625"/>
      <c r="F40" s="625"/>
      <c r="G40" s="625"/>
      <c r="H40" s="625"/>
      <c r="I40" s="625"/>
      <c r="J40" s="625"/>
      <c r="K40" s="625"/>
      <c r="L40" s="625"/>
      <c r="M40" s="625"/>
      <c r="N40" s="625"/>
      <c r="O40" s="336"/>
      <c r="P40" s="336"/>
      <c r="Q40" s="336"/>
      <c r="R40" s="336"/>
    </row>
    <row r="41" spans="1:18" ht="7.5" customHeight="1">
      <c r="A41" s="603"/>
      <c r="B41" s="188"/>
      <c r="D41" s="391"/>
      <c r="E41" s="391"/>
      <c r="F41" s="182"/>
      <c r="G41" s="391"/>
      <c r="H41" s="391"/>
      <c r="I41" s="183"/>
      <c r="J41" s="183"/>
      <c r="K41" s="183"/>
      <c r="L41" s="183"/>
      <c r="M41" s="391"/>
      <c r="N41" s="391"/>
      <c r="O41" s="391"/>
      <c r="P41" s="391"/>
      <c r="Q41" s="391"/>
      <c r="R41" s="391"/>
    </row>
    <row r="42" spans="1:18" ht="24.75" customHeight="1">
      <c r="A42" s="603"/>
      <c r="B42" s="188"/>
      <c r="D42" s="647" t="s">
        <v>138</v>
      </c>
      <c r="E42" s="647"/>
      <c r="F42" s="647"/>
      <c r="G42" s="605" t="str">
        <f>IF(Légumes!G31=0,"",Légumes!G31)</f>
        <v/>
      </c>
      <c r="H42" s="605"/>
      <c r="I42" s="605"/>
      <c r="J42" s="605"/>
      <c r="K42" s="605"/>
      <c r="L42" s="605"/>
      <c r="M42" s="605"/>
      <c r="P42" s="184"/>
      <c r="Q42" s="184"/>
      <c r="R42" s="184"/>
    </row>
    <row r="43" spans="1:18" ht="24.75" customHeight="1">
      <c r="A43" s="603"/>
      <c r="B43" s="188"/>
      <c r="D43" s="604" t="s">
        <v>94</v>
      </c>
      <c r="E43" s="604"/>
      <c r="F43" s="604"/>
      <c r="G43" s="605" t="str">
        <f>IF(Légumes!G32=0,"",Légumes!G32)</f>
        <v/>
      </c>
      <c r="H43" s="605"/>
      <c r="I43" s="605"/>
      <c r="J43" s="605"/>
      <c r="K43" s="605"/>
      <c r="L43" s="605"/>
      <c r="M43" s="605"/>
      <c r="P43" s="184"/>
      <c r="Q43" s="184"/>
      <c r="R43" s="184"/>
    </row>
    <row r="44" spans="1:18" ht="24.75" customHeight="1">
      <c r="A44" s="603"/>
      <c r="B44" s="188"/>
      <c r="D44" s="604" t="s">
        <v>139</v>
      </c>
      <c r="E44" s="604"/>
      <c r="F44" s="604"/>
      <c r="G44" s="605" t="str">
        <f>IF(Légumes!G33=0,"",Légumes!G33)</f>
        <v/>
      </c>
      <c r="H44" s="605"/>
      <c r="I44" s="605"/>
      <c r="J44" s="605"/>
      <c r="K44" s="605"/>
      <c r="L44" s="605"/>
      <c r="M44" s="605"/>
      <c r="P44" s="391"/>
      <c r="Q44" s="391"/>
      <c r="R44" s="391"/>
    </row>
    <row r="45" spans="1:18" ht="24.75" customHeight="1">
      <c r="A45" s="603"/>
      <c r="B45" s="188"/>
      <c r="D45" s="604" t="s">
        <v>78</v>
      </c>
      <c r="E45" s="604"/>
      <c r="F45" s="604"/>
      <c r="G45" s="605" t="str">
        <f>IF(Légumes!G34=0,"",Légumes!G34)</f>
        <v/>
      </c>
      <c r="H45" s="605"/>
      <c r="I45" s="605"/>
      <c r="J45" s="605"/>
      <c r="K45" s="605"/>
      <c r="L45" s="605"/>
      <c r="M45" s="605"/>
      <c r="P45" s="391"/>
      <c r="Q45" s="391"/>
      <c r="R45" s="391"/>
    </row>
    <row r="46" spans="1:18">
      <c r="A46" s="603"/>
      <c r="B46" s="188"/>
      <c r="E46" s="391"/>
      <c r="F46" s="391"/>
    </row>
    <row r="47" spans="1:18">
      <c r="A47" s="603"/>
      <c r="B47" s="188"/>
      <c r="D47" s="606" t="s">
        <v>163</v>
      </c>
      <c r="E47" s="606"/>
      <c r="F47" s="606"/>
      <c r="G47" s="392" t="s">
        <v>61</v>
      </c>
      <c r="H47" s="348" t="s">
        <v>62</v>
      </c>
      <c r="I47" s="607">
        <f ca="1">TODAY()</f>
        <v>41557</v>
      </c>
      <c r="J47" s="607"/>
      <c r="K47" s="393"/>
    </row>
    <row r="48" spans="1:18">
      <c r="A48" s="603"/>
      <c r="B48" s="188"/>
      <c r="D48" s="583" t="s">
        <v>90</v>
      </c>
      <c r="E48" s="583"/>
      <c r="F48" s="583"/>
      <c r="G48" s="583"/>
      <c r="H48" s="583"/>
      <c r="I48" s="583"/>
      <c r="J48" s="583"/>
      <c r="K48" s="583"/>
      <c r="L48" s="583"/>
      <c r="M48" s="583"/>
      <c r="N48" s="583"/>
      <c r="O48" s="583"/>
      <c r="P48" s="186"/>
      <c r="Q48" s="186"/>
    </row>
    <row r="49" spans="1:17">
      <c r="A49" s="603"/>
      <c r="B49" s="188"/>
      <c r="D49" s="584" t="s">
        <v>36</v>
      </c>
      <c r="E49" s="585"/>
      <c r="F49" s="585"/>
      <c r="G49" s="586"/>
      <c r="H49" s="593" t="s">
        <v>153</v>
      </c>
      <c r="I49" s="594"/>
      <c r="J49" s="594"/>
      <c r="K49" s="595"/>
      <c r="L49" s="593" t="s">
        <v>37</v>
      </c>
      <c r="M49" s="594"/>
      <c r="N49" s="594"/>
      <c r="O49" s="595"/>
      <c r="P49" s="187"/>
      <c r="Q49" s="187"/>
    </row>
    <row r="50" spans="1:17">
      <c r="A50" s="603"/>
      <c r="B50" s="188"/>
      <c r="D50" s="587"/>
      <c r="E50" s="588"/>
      <c r="F50" s="588"/>
      <c r="G50" s="589"/>
      <c r="H50" s="596"/>
      <c r="I50" s="597"/>
      <c r="J50" s="597"/>
      <c r="K50" s="598"/>
      <c r="L50" s="596"/>
      <c r="M50" s="597"/>
      <c r="N50" s="597"/>
      <c r="O50" s="598"/>
      <c r="P50" s="187"/>
      <c r="Q50" s="187"/>
    </row>
    <row r="51" spans="1:17">
      <c r="A51" s="603"/>
      <c r="B51" s="188"/>
      <c r="D51" s="587"/>
      <c r="E51" s="588"/>
      <c r="F51" s="588"/>
      <c r="G51" s="589"/>
      <c r="H51" s="596"/>
      <c r="I51" s="597"/>
      <c r="J51" s="597"/>
      <c r="K51" s="598"/>
      <c r="L51" s="596"/>
      <c r="M51" s="597"/>
      <c r="N51" s="597"/>
      <c r="O51" s="598"/>
      <c r="P51" s="187"/>
      <c r="Q51" s="189"/>
    </row>
    <row r="52" spans="1:17">
      <c r="A52" s="603"/>
      <c r="B52" s="188"/>
      <c r="D52" s="587"/>
      <c r="E52" s="588"/>
      <c r="F52" s="588"/>
      <c r="G52" s="589"/>
      <c r="H52" s="596"/>
      <c r="I52" s="597"/>
      <c r="J52" s="597"/>
      <c r="K52" s="598"/>
      <c r="L52" s="596"/>
      <c r="M52" s="597"/>
      <c r="N52" s="597"/>
      <c r="O52" s="598"/>
      <c r="P52" s="187"/>
      <c r="Q52" s="189"/>
    </row>
    <row r="53" spans="1:17" ht="10.5" customHeight="1">
      <c r="A53" s="603"/>
      <c r="B53" s="188"/>
      <c r="D53" s="590"/>
      <c r="E53" s="591"/>
      <c r="F53" s="591"/>
      <c r="G53" s="592"/>
      <c r="H53" s="599"/>
      <c r="I53" s="600"/>
      <c r="J53" s="600"/>
      <c r="K53" s="601"/>
      <c r="L53" s="599"/>
      <c r="M53" s="600"/>
      <c r="N53" s="600"/>
      <c r="O53" s="601"/>
      <c r="P53" s="187"/>
      <c r="Q53" s="189"/>
    </row>
    <row r="56" spans="1:17">
      <c r="D56" s="190"/>
      <c r="E56" s="191"/>
      <c r="F56" s="191"/>
      <c r="G56" s="191"/>
    </row>
    <row r="57" spans="1:17">
      <c r="D57" s="190"/>
      <c r="E57" s="191"/>
      <c r="F57" s="191"/>
      <c r="G57" s="191"/>
    </row>
    <row r="58" spans="1:17">
      <c r="D58" s="190"/>
      <c r="E58" s="191"/>
      <c r="F58" s="191"/>
      <c r="G58" s="191"/>
    </row>
    <row r="59" spans="1:17">
      <c r="D59" s="190"/>
      <c r="E59" s="191"/>
      <c r="F59" s="191"/>
      <c r="G59" s="191"/>
    </row>
    <row r="60" spans="1:17">
      <c r="D60" s="190"/>
      <c r="E60" s="191"/>
      <c r="F60" s="191"/>
      <c r="G60" s="191"/>
    </row>
    <row r="61" spans="1:17">
      <c r="D61" s="190"/>
      <c r="E61" s="191"/>
      <c r="F61" s="191"/>
      <c r="G61" s="191"/>
    </row>
    <row r="62" spans="1:17">
      <c r="D62" s="190"/>
      <c r="E62" s="191"/>
      <c r="F62" s="191"/>
      <c r="G62" s="191"/>
    </row>
    <row r="63" spans="1:17">
      <c r="D63" s="190"/>
      <c r="E63" s="191"/>
      <c r="F63" s="191"/>
      <c r="G63" s="191"/>
    </row>
    <row r="64" spans="1:17">
      <c r="D64" s="190"/>
      <c r="E64" s="191"/>
      <c r="F64" s="191"/>
      <c r="G64" s="191"/>
    </row>
    <row r="65" spans="4:7">
      <c r="D65" s="190"/>
      <c r="E65" s="191"/>
      <c r="F65" s="191"/>
      <c r="G65" s="191"/>
    </row>
  </sheetData>
  <sheetCalcPr fullCalcOnLoad="1"/>
  <sheetProtection password="9C9D" sheet="1" objects="1" scenarios="1"/>
  <mergeCells count="67">
    <mergeCell ref="D40:N40"/>
    <mergeCell ref="D42:F42"/>
    <mergeCell ref="G42:M42"/>
    <mergeCell ref="D43:F43"/>
    <mergeCell ref="G43:M43"/>
    <mergeCell ref="D1:Q1"/>
    <mergeCell ref="E2:Q2"/>
    <mergeCell ref="J26:K26"/>
    <mergeCell ref="J27:K27"/>
    <mergeCell ref="J39:K39"/>
    <mergeCell ref="D32:H34"/>
    <mergeCell ref="I32:M33"/>
    <mergeCell ref="D35:H35"/>
    <mergeCell ref="I35:M35"/>
    <mergeCell ref="E3:Q3"/>
    <mergeCell ref="G6:G11"/>
    <mergeCell ref="I6:I11"/>
    <mergeCell ref="L6:L11"/>
    <mergeCell ref="M6:M11"/>
    <mergeCell ref="O6:O11"/>
    <mergeCell ref="Q6:Q11"/>
    <mergeCell ref="M15:M20"/>
    <mergeCell ref="N15:N20"/>
    <mergeCell ref="P15:P20"/>
    <mergeCell ref="D22:I22"/>
    <mergeCell ref="J22:K22"/>
    <mergeCell ref="M22:N22"/>
    <mergeCell ref="E15:E20"/>
    <mergeCell ref="G15:G20"/>
    <mergeCell ref="H15:H20"/>
    <mergeCell ref="J15:J20"/>
    <mergeCell ref="K15:K20"/>
    <mergeCell ref="D24:E24"/>
    <mergeCell ref="G24:I24"/>
    <mergeCell ref="J24:K24"/>
    <mergeCell ref="L24:M24"/>
    <mergeCell ref="D25:E25"/>
    <mergeCell ref="G25:I25"/>
    <mergeCell ref="J25:K25"/>
    <mergeCell ref="L25:M25"/>
    <mergeCell ref="D26:E26"/>
    <mergeCell ref="G26:I26"/>
    <mergeCell ref="L26:M26"/>
    <mergeCell ref="D27:E27"/>
    <mergeCell ref="G27:I27"/>
    <mergeCell ref="L27:M27"/>
    <mergeCell ref="D29:E30"/>
    <mergeCell ref="F29:G30"/>
    <mergeCell ref="H29:H30"/>
    <mergeCell ref="I29:I30"/>
    <mergeCell ref="J29:J30"/>
    <mergeCell ref="D48:O48"/>
    <mergeCell ref="D49:G53"/>
    <mergeCell ref="H49:K53"/>
    <mergeCell ref="L49:O53"/>
    <mergeCell ref="A1:A53"/>
    <mergeCell ref="D44:F44"/>
    <mergeCell ref="G44:M44"/>
    <mergeCell ref="D45:F45"/>
    <mergeCell ref="G45:M45"/>
    <mergeCell ref="D47:F47"/>
    <mergeCell ref="I47:J47"/>
    <mergeCell ref="E36:F36"/>
    <mergeCell ref="J36:K36"/>
    <mergeCell ref="E37:F37"/>
    <mergeCell ref="J37:K37"/>
    <mergeCell ref="J38:K38"/>
  </mergeCells>
  <phoneticPr fontId="4" type="noConversion"/>
  <dataValidations count="4">
    <dataValidation operator="equal" allowBlank="1" showInputMessage="1" showErrorMessage="1" error="Veuillez mettre un 1" sqref="P15 M15:N15 G15:H15 E15 G6 I6 L6:M6 O6 Q6 J15:K15"/>
    <dataValidation operator="equal" allowBlank="1" showInputMessage="1" showErrorMessage="1" error="Veuillez renseigner la valeur 1" sqref="G12 O16 Q12 E9:F12 E7:F7 H7 H9:H12 I12 J9:K12 O12 J7:K7 L12:M12 N9:N12 P7 N7 P9:P12 F18:F20 F16 I18:I20 I16 Q18:Q20 Q16 O18:O20 L18:L20 L16"/>
    <dataValidation type="whole" allowBlank="1" showErrorMessage="1" error="Choisir 1, 2 ou 3" sqref="I29:I30">
      <formula1>1</formula1>
      <formula2>3</formula2>
    </dataValidation>
    <dataValidation type="whole" operator="equal" allowBlank="1" showInputMessage="1" showErrorMessage="1" error="Veuillez renseigner la valeur 1" sqref="I17 P6 P8 F17 I15 O15 F15 E6:F6 E8:F8 H8 H6 J6:K6 J8:K8 N6 N8 O17 Q15 Q17 L15 L17">
      <formula1>1</formula1>
    </dataValidation>
  </dataValidations>
  <printOptions horizontalCentered="1"/>
  <pageMargins left="0.35000000000000003" right="0.2" top="0.75000000000000011" bottom="0.16" header="0.31" footer="0.31"/>
  <headerFooter>
    <oddHeader>&amp;L&amp;"Arial,Normal"&amp;12La Graine Biolande&amp;C&amp;"Arial,Normal"&amp;12Contrat d’engagement mutuel
&amp;"Arial,Gras"FRUITS</oddHeader>
    <oddFooter>&amp;L&amp;D&amp;R&amp;12Page &amp;P/&amp;N</oddFooter>
  </headerFooter>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92D050"/>
    <pageSetUpPr fitToPage="1"/>
  </sheetPr>
  <dimension ref="A1:R34"/>
  <sheetViews>
    <sheetView showGridLines="0" zoomScale="70" zoomScaleNormal="70" zoomScaleSheetLayoutView="40" zoomScalePageLayoutView="70" workbookViewId="0">
      <selection activeCell="C1" sqref="C1"/>
    </sheetView>
  </sheetViews>
  <sheetFormatPr baseColWidth="10" defaultColWidth="10.7109375" defaultRowHeight="16"/>
  <cols>
    <col min="1" max="1" width="49.5703125" style="193" customWidth="1"/>
    <col min="2" max="2" width="1" style="193" customWidth="1"/>
    <col min="3" max="3" width="2.140625" style="193" customWidth="1"/>
    <col min="4" max="4" width="56.28515625" style="193" customWidth="1"/>
    <col min="5" max="5" width="15.7109375" style="193" customWidth="1"/>
    <col min="6" max="6" width="14" style="193" bestFit="1" customWidth="1"/>
    <col min="7" max="7" width="11.85546875" style="193" customWidth="1"/>
    <col min="8" max="8" width="14.140625" style="193" customWidth="1"/>
    <col min="9" max="9" width="12.5703125" style="193" bestFit="1" customWidth="1"/>
    <col min="10" max="10" width="15.5703125" style="193" customWidth="1"/>
    <col min="11" max="11" width="12.42578125" style="193" customWidth="1"/>
    <col min="12" max="12" width="12.140625" style="193" customWidth="1"/>
    <col min="13" max="13" width="11.140625" style="193" bestFit="1" customWidth="1"/>
    <col min="14" max="15" width="13.5703125" style="193" customWidth="1"/>
    <col min="16" max="16" width="3.85546875" style="193" customWidth="1"/>
    <col min="17" max="16384" width="10.7109375" style="193"/>
  </cols>
  <sheetData>
    <row r="1" spans="1:18" ht="30" customHeight="1">
      <c r="A1" s="648" t="s">
        <v>182</v>
      </c>
      <c r="B1" s="192"/>
      <c r="D1" s="194"/>
      <c r="E1" s="194"/>
      <c r="F1" s="194"/>
      <c r="G1" s="194"/>
      <c r="H1" s="194"/>
      <c r="I1" s="194"/>
      <c r="J1" s="194"/>
      <c r="K1" s="194"/>
      <c r="L1" s="194"/>
      <c r="M1" s="194"/>
    </row>
    <row r="2" spans="1:18" ht="30" customHeight="1" thickBot="1">
      <c r="A2" s="648"/>
      <c r="B2" s="192"/>
      <c r="D2" s="250" t="s">
        <v>174</v>
      </c>
      <c r="E2" s="250"/>
      <c r="F2" s="250"/>
      <c r="G2" s="250"/>
      <c r="H2" s="250"/>
      <c r="I2" s="250"/>
      <c r="J2" s="250"/>
      <c r="K2" s="250"/>
      <c r="L2" s="250"/>
      <c r="M2" s="250"/>
    </row>
    <row r="3" spans="1:18" ht="17" thickBot="1">
      <c r="A3" s="648"/>
      <c r="B3" s="196"/>
      <c r="C3" s="197"/>
      <c r="D3" s="198" t="s">
        <v>175</v>
      </c>
      <c r="E3" s="199" t="s">
        <v>86</v>
      </c>
      <c r="F3" s="200" t="s">
        <v>176</v>
      </c>
      <c r="G3" s="201">
        <v>41585</v>
      </c>
      <c r="H3" s="202">
        <v>41290</v>
      </c>
      <c r="I3" s="203">
        <v>41339</v>
      </c>
    </row>
    <row r="4" spans="1:18" ht="70">
      <c r="A4" s="648"/>
      <c r="B4" s="196"/>
      <c r="C4" s="197"/>
      <c r="D4" s="251" t="s">
        <v>96</v>
      </c>
      <c r="E4" s="204">
        <v>30</v>
      </c>
      <c r="F4" s="204" t="s">
        <v>177</v>
      </c>
      <c r="G4" s="205"/>
      <c r="H4" s="205"/>
      <c r="I4" s="206"/>
    </row>
    <row r="5" spans="1:18" ht="113" thickBot="1">
      <c r="A5" s="648"/>
      <c r="B5" s="196"/>
      <c r="C5" s="197"/>
      <c r="D5" s="252" t="s">
        <v>97</v>
      </c>
      <c r="E5" s="207">
        <v>48</v>
      </c>
      <c r="F5" s="207" t="s">
        <v>178</v>
      </c>
      <c r="G5" s="208"/>
      <c r="H5" s="208"/>
      <c r="I5" s="209"/>
      <c r="K5" s="210"/>
    </row>
    <row r="6" spans="1:18" ht="21.75" customHeight="1" thickBot="1">
      <c r="A6" s="648"/>
      <c r="B6" s="196"/>
      <c r="C6" s="211"/>
      <c r="D6" s="649" t="s">
        <v>179</v>
      </c>
      <c r="E6" s="650"/>
      <c r="F6" s="650"/>
      <c r="G6" s="650"/>
      <c r="H6" s="650"/>
      <c r="I6" s="651"/>
      <c r="K6" s="210"/>
    </row>
    <row r="7" spans="1:18" ht="21.75" customHeight="1">
      <c r="A7" s="648"/>
      <c r="B7" s="196"/>
      <c r="C7" s="211"/>
      <c r="D7" s="212" t="s">
        <v>180</v>
      </c>
      <c r="E7" s="204">
        <v>5</v>
      </c>
      <c r="F7" s="213" t="s">
        <v>181</v>
      </c>
      <c r="G7" s="205"/>
      <c r="H7" s="205"/>
      <c r="I7" s="206"/>
      <c r="K7" s="210"/>
    </row>
    <row r="8" spans="1:18" ht="28.5" customHeight="1">
      <c r="A8" s="648"/>
      <c r="B8" s="196"/>
      <c r="C8" s="211"/>
      <c r="D8" s="214" t="s">
        <v>168</v>
      </c>
      <c r="E8" s="215">
        <v>5.5</v>
      </c>
      <c r="F8" s="215" t="s">
        <v>169</v>
      </c>
      <c r="G8" s="216"/>
      <c r="H8" s="216"/>
      <c r="I8" s="217"/>
      <c r="K8" s="210"/>
      <c r="O8" s="210"/>
    </row>
    <row r="9" spans="1:18" ht="30" customHeight="1" thickBot="1">
      <c r="A9" s="648"/>
      <c r="B9" s="196"/>
      <c r="C9" s="195"/>
      <c r="D9" s="218" t="s">
        <v>170</v>
      </c>
      <c r="E9" s="207">
        <v>5</v>
      </c>
      <c r="F9" s="219" t="s">
        <v>171</v>
      </c>
      <c r="G9" s="208"/>
      <c r="H9" s="208"/>
      <c r="I9" s="209"/>
      <c r="K9" s="210"/>
      <c r="O9" s="210"/>
    </row>
    <row r="10" spans="1:18" ht="17" thickBot="1">
      <c r="A10" s="648"/>
      <c r="B10" s="196"/>
      <c r="K10" s="210"/>
    </row>
    <row r="11" spans="1:18" ht="17" thickBot="1">
      <c r="A11" s="648"/>
      <c r="B11" s="196"/>
      <c r="D11" s="221" t="s">
        <v>172</v>
      </c>
      <c r="E11" s="222"/>
      <c r="F11" s="223"/>
      <c r="G11" s="253">
        <f>G4*E4+G5*E5+G7*E7+G8*E8+G9*E9</f>
        <v>0</v>
      </c>
      <c r="H11" s="253">
        <f>+H4*E4+H5*E5+H7*E7+H8*E8+H9*E9</f>
        <v>0</v>
      </c>
      <c r="I11" s="254">
        <f>+I4*E4+I5*E5+I7*E7+I8*E8+I9*E9</f>
        <v>0</v>
      </c>
      <c r="K11" s="210"/>
    </row>
    <row r="12" spans="1:18" s="197" customFormat="1" ht="30" customHeight="1">
      <c r="A12" s="648"/>
      <c r="B12" s="196"/>
      <c r="C12" s="227"/>
      <c r="D12" s="652" t="s">
        <v>173</v>
      </c>
      <c r="E12" s="652"/>
      <c r="F12" s="652"/>
      <c r="G12" s="652"/>
      <c r="H12" s="652"/>
      <c r="I12" s="652"/>
      <c r="J12" s="224"/>
      <c r="K12" s="224"/>
      <c r="L12" s="224"/>
      <c r="M12" s="224"/>
      <c r="N12" s="193"/>
      <c r="O12" s="193"/>
      <c r="Q12" s="193"/>
      <c r="R12" s="193"/>
    </row>
    <row r="13" spans="1:18" s="195" customFormat="1" ht="17" thickBot="1">
      <c r="A13" s="648"/>
      <c r="B13" s="196"/>
      <c r="C13" s="227"/>
      <c r="D13" s="225" t="s">
        <v>166</v>
      </c>
      <c r="E13" s="225"/>
      <c r="F13" s="653">
        <v>41550</v>
      </c>
      <c r="G13" s="653"/>
      <c r="H13" s="225" t="s">
        <v>92</v>
      </c>
      <c r="I13" s="653">
        <v>41360</v>
      </c>
      <c r="J13" s="653"/>
      <c r="K13" s="226"/>
      <c r="L13" s="293"/>
      <c r="M13" s="293"/>
      <c r="N13" s="210"/>
      <c r="O13" s="193"/>
      <c r="P13" s="211"/>
      <c r="Q13" s="193"/>
      <c r="R13" s="193"/>
    </row>
    <row r="14" spans="1:18" s="195" customFormat="1">
      <c r="A14" s="648"/>
      <c r="B14" s="196"/>
      <c r="C14" s="227"/>
      <c r="D14" s="654" t="s">
        <v>56</v>
      </c>
      <c r="E14" s="655"/>
      <c r="F14" s="658">
        <f>G11+H11+I11</f>
        <v>0</v>
      </c>
      <c r="G14" s="658"/>
      <c r="H14" s="660" t="s">
        <v>188</v>
      </c>
      <c r="I14" s="664"/>
      <c r="J14" s="666" t="s">
        <v>89</v>
      </c>
      <c r="K14" s="228"/>
      <c r="L14" s="228"/>
      <c r="M14" s="228"/>
      <c r="N14" s="193"/>
      <c r="O14" s="193"/>
      <c r="Q14" s="211"/>
      <c r="R14" s="211"/>
    </row>
    <row r="15" spans="1:18" s="220" customFormat="1" ht="18" customHeight="1" thickBot="1">
      <c r="A15" s="648"/>
      <c r="B15" s="196"/>
      <c r="C15" s="193"/>
      <c r="D15" s="656"/>
      <c r="E15" s="657"/>
      <c r="F15" s="659"/>
      <c r="G15" s="659"/>
      <c r="H15" s="661"/>
      <c r="I15" s="665"/>
      <c r="J15" s="667"/>
      <c r="K15" s="228"/>
      <c r="L15" s="228"/>
      <c r="M15" s="228"/>
      <c r="N15" s="193"/>
      <c r="P15" s="195"/>
      <c r="Q15" s="195"/>
      <c r="R15" s="195"/>
    </row>
    <row r="16" spans="1:18" s="211" customFormat="1">
      <c r="A16" s="648"/>
      <c r="B16" s="196"/>
      <c r="C16" s="193"/>
      <c r="D16" s="229"/>
      <c r="E16" s="193"/>
      <c r="F16" s="193"/>
      <c r="G16" s="193"/>
      <c r="H16" s="230"/>
      <c r="I16" s="193"/>
      <c r="J16" s="193"/>
      <c r="K16" s="193"/>
      <c r="L16" s="193"/>
      <c r="M16" s="193"/>
      <c r="N16" s="193"/>
      <c r="O16" s="220"/>
      <c r="P16" s="195"/>
      <c r="Q16" s="195"/>
      <c r="R16" s="195"/>
    </row>
    <row r="17" spans="1:18">
      <c r="A17" s="648"/>
      <c r="B17" s="196"/>
      <c r="D17" s="670" t="s">
        <v>189</v>
      </c>
      <c r="E17" s="671"/>
      <c r="F17" s="671"/>
      <c r="G17" s="672"/>
      <c r="H17" s="668" t="s">
        <v>190</v>
      </c>
      <c r="I17" s="668"/>
      <c r="J17" s="668"/>
      <c r="K17" s="668"/>
      <c r="L17" s="668"/>
      <c r="M17" s="211"/>
      <c r="N17" s="211"/>
      <c r="O17" s="211"/>
      <c r="P17" s="195"/>
      <c r="Q17" s="195"/>
      <c r="R17" s="195"/>
    </row>
    <row r="18" spans="1:18" ht="30" customHeight="1">
      <c r="A18" s="648"/>
      <c r="B18" s="196"/>
      <c r="D18" s="288" t="s">
        <v>59</v>
      </c>
      <c r="E18" s="232"/>
      <c r="F18" s="288" t="s">
        <v>91</v>
      </c>
      <c r="G18" s="233" t="str">
        <f>IF(I14=1,F14,"")</f>
        <v/>
      </c>
      <c r="H18" s="669" t="s">
        <v>59</v>
      </c>
      <c r="I18" s="669"/>
      <c r="J18" s="234"/>
      <c r="K18" s="288" t="s">
        <v>91</v>
      </c>
      <c r="L18" s="233" t="str">
        <f>IF($I$14=3,ROUND($F$14/3,2),"")</f>
        <v/>
      </c>
      <c r="M18" s="227"/>
      <c r="N18" s="211"/>
      <c r="O18" s="211"/>
      <c r="P18" s="220"/>
      <c r="Q18" s="220"/>
      <c r="R18" s="220"/>
    </row>
    <row r="19" spans="1:18" ht="32.25" customHeight="1">
      <c r="A19" s="648"/>
      <c r="B19" s="196"/>
      <c r="D19" s="288" t="s">
        <v>60</v>
      </c>
      <c r="E19" s="235"/>
      <c r="F19" s="227"/>
      <c r="G19" s="227"/>
      <c r="H19" s="669" t="s">
        <v>59</v>
      </c>
      <c r="I19" s="669"/>
      <c r="J19" s="234"/>
      <c r="K19" s="288" t="s">
        <v>91</v>
      </c>
      <c r="L19" s="233" t="str">
        <f>IF($I$14=3,ROUND($F$14/3,2),"")</f>
        <v/>
      </c>
      <c r="M19" s="227"/>
      <c r="N19" s="211"/>
      <c r="O19" s="211"/>
      <c r="P19" s="211"/>
      <c r="Q19" s="211"/>
      <c r="R19" s="211"/>
    </row>
    <row r="20" spans="1:18" ht="30" customHeight="1">
      <c r="A20" s="648"/>
      <c r="B20" s="196"/>
      <c r="D20" s="236"/>
      <c r="E20" s="227"/>
      <c r="F20" s="227"/>
      <c r="G20" s="227"/>
      <c r="H20" s="669" t="s">
        <v>59</v>
      </c>
      <c r="I20" s="669"/>
      <c r="J20" s="234"/>
      <c r="K20" s="288" t="s">
        <v>91</v>
      </c>
      <c r="L20" s="233" t="str">
        <f>IF($I$14=3,F14-SUM(L18:L19),"")</f>
        <v/>
      </c>
      <c r="M20" s="227"/>
    </row>
    <row r="21" spans="1:18" ht="30" customHeight="1">
      <c r="A21" s="648"/>
      <c r="B21" s="196"/>
      <c r="D21" s="227"/>
      <c r="E21" s="227"/>
      <c r="F21" s="227"/>
      <c r="G21" s="227"/>
      <c r="H21" s="669" t="s">
        <v>60</v>
      </c>
      <c r="I21" s="669"/>
      <c r="J21" s="234"/>
      <c r="K21" s="227"/>
      <c r="L21" s="227"/>
      <c r="M21" s="227"/>
      <c r="P21" s="237"/>
    </row>
    <row r="22" spans="1:18" s="227" customFormat="1" ht="30" customHeight="1">
      <c r="A22" s="648"/>
      <c r="B22" s="196"/>
      <c r="C22" s="193"/>
      <c r="D22" s="673" t="s">
        <v>191</v>
      </c>
      <c r="E22" s="673"/>
      <c r="F22" s="673"/>
      <c r="G22" s="673"/>
      <c r="H22" s="673"/>
      <c r="I22" s="673"/>
      <c r="J22" s="673"/>
      <c r="K22" s="673"/>
      <c r="L22" s="673"/>
      <c r="M22" s="289"/>
      <c r="N22" s="211"/>
      <c r="O22" s="193"/>
      <c r="P22" s="237"/>
      <c r="Q22" s="193"/>
      <c r="R22" s="193"/>
    </row>
    <row r="23" spans="1:18" s="227" customFormat="1" ht="30" customHeight="1">
      <c r="A23" s="648"/>
      <c r="B23" s="196"/>
      <c r="C23" s="193"/>
      <c r="D23" s="238" t="s">
        <v>138</v>
      </c>
      <c r="E23" s="662" t="str">
        <f>IF(Légumes!G31=0,"",Légumes!G31)</f>
        <v/>
      </c>
      <c r="F23" s="663"/>
      <c r="G23" s="663"/>
      <c r="H23" s="663"/>
      <c r="I23" s="256"/>
      <c r="J23" s="255"/>
      <c r="K23" s="193"/>
      <c r="L23" s="193"/>
      <c r="O23" s="237"/>
      <c r="P23" s="237"/>
      <c r="Q23" s="193"/>
      <c r="R23" s="193"/>
    </row>
    <row r="24" spans="1:18" s="227" customFormat="1" ht="30" customHeight="1">
      <c r="A24" s="648"/>
      <c r="B24" s="196"/>
      <c r="C24" s="193"/>
      <c r="D24" s="239" t="s">
        <v>94</v>
      </c>
      <c r="E24" s="662" t="str">
        <f>IF(Légumes!G32=0,"",Légumes!G32)</f>
        <v/>
      </c>
      <c r="F24" s="663"/>
      <c r="G24" s="663"/>
      <c r="H24" s="663"/>
      <c r="I24" s="256"/>
      <c r="J24" s="255"/>
      <c r="K24" s="193"/>
      <c r="L24" s="193"/>
    </row>
    <row r="25" spans="1:18" s="227" customFormat="1" ht="30" customHeight="1">
      <c r="A25" s="648"/>
      <c r="B25" s="196"/>
      <c r="C25" s="193"/>
      <c r="D25" s="239" t="s">
        <v>139</v>
      </c>
      <c r="E25" s="662" t="str">
        <f>IF(Légumes!G33=0,"",Légumes!G33)</f>
        <v/>
      </c>
      <c r="F25" s="663"/>
      <c r="G25" s="663"/>
      <c r="H25" s="663"/>
      <c r="I25" s="256"/>
      <c r="J25" s="255"/>
      <c r="K25" s="193"/>
      <c r="L25" s="193"/>
    </row>
    <row r="26" spans="1:18" ht="30" customHeight="1">
      <c r="A26" s="648"/>
      <c r="B26" s="196"/>
      <c r="D26" s="240" t="s">
        <v>78</v>
      </c>
      <c r="E26" s="662" t="str">
        <f>IF(Légumes!G34=0,"",Légumes!G34)</f>
        <v/>
      </c>
      <c r="F26" s="663"/>
      <c r="G26" s="663"/>
      <c r="H26" s="663"/>
      <c r="I26" s="256"/>
      <c r="J26" s="255"/>
      <c r="M26" s="227"/>
      <c r="N26" s="227"/>
      <c r="O26" s="227"/>
      <c r="P26" s="227"/>
      <c r="Q26" s="227"/>
      <c r="R26" s="227"/>
    </row>
    <row r="27" spans="1:18">
      <c r="A27" s="648"/>
      <c r="B27" s="196"/>
      <c r="D27" s="227"/>
      <c r="E27" s="227"/>
      <c r="O27" s="227"/>
      <c r="Q27" s="227"/>
      <c r="R27" s="227"/>
    </row>
    <row r="28" spans="1:18" ht="20.25" customHeight="1">
      <c r="A28" s="648"/>
      <c r="B28" s="196"/>
      <c r="D28" s="237" t="s">
        <v>163</v>
      </c>
      <c r="E28" s="193" t="s">
        <v>61</v>
      </c>
      <c r="F28" s="230" t="s">
        <v>62</v>
      </c>
      <c r="G28" s="677">
        <f ca="1">TODAY()</f>
        <v>41557</v>
      </c>
      <c r="H28" s="677"/>
      <c r="I28" s="227"/>
      <c r="J28" s="227"/>
      <c r="O28" s="227"/>
      <c r="Q28" s="227"/>
      <c r="R28" s="227"/>
    </row>
    <row r="29" spans="1:18" ht="20.25" customHeight="1">
      <c r="A29" s="648"/>
      <c r="B29" s="196"/>
      <c r="D29" s="684" t="s">
        <v>90</v>
      </c>
      <c r="E29" s="684"/>
      <c r="F29" s="684"/>
      <c r="G29" s="684"/>
      <c r="H29" s="684"/>
      <c r="I29" s="684"/>
      <c r="J29" s="684"/>
      <c r="K29" s="684"/>
      <c r="L29" s="684"/>
      <c r="M29" s="289"/>
      <c r="N29" s="231"/>
      <c r="O29" s="227"/>
    </row>
    <row r="30" spans="1:18" ht="30" customHeight="1">
      <c r="A30" s="648"/>
      <c r="B30" s="196"/>
      <c r="D30" s="249" t="s">
        <v>134</v>
      </c>
      <c r="E30" s="674" t="s">
        <v>192</v>
      </c>
      <c r="F30" s="675"/>
      <c r="G30" s="675"/>
      <c r="H30" s="676"/>
      <c r="I30" s="674" t="s">
        <v>67</v>
      </c>
      <c r="J30" s="675"/>
      <c r="K30" s="675"/>
      <c r="L30" s="676"/>
      <c r="M30" s="231"/>
      <c r="N30" s="231"/>
      <c r="O30" s="227"/>
    </row>
    <row r="31" spans="1:18">
      <c r="A31" s="648"/>
      <c r="B31" s="260"/>
      <c r="D31" s="241"/>
      <c r="E31" s="290"/>
      <c r="F31" s="291"/>
      <c r="G31" s="291"/>
      <c r="H31" s="292"/>
      <c r="I31" s="678"/>
      <c r="J31" s="679"/>
      <c r="K31" s="679"/>
      <c r="L31" s="680"/>
      <c r="M31" s="231"/>
      <c r="N31" s="231"/>
      <c r="O31" s="227"/>
    </row>
    <row r="32" spans="1:18">
      <c r="A32" s="648"/>
      <c r="B32" s="260"/>
      <c r="D32" s="241"/>
      <c r="E32" s="242"/>
      <c r="F32" s="243"/>
      <c r="G32" s="243"/>
      <c r="H32" s="244"/>
      <c r="I32" s="678"/>
      <c r="J32" s="679"/>
      <c r="K32" s="679"/>
      <c r="L32" s="680"/>
      <c r="M32" s="227"/>
      <c r="N32" s="227"/>
      <c r="O32" s="227"/>
    </row>
    <row r="33" spans="1:14">
      <c r="A33" s="648"/>
      <c r="B33" s="260"/>
      <c r="D33" s="241"/>
      <c r="E33" s="242"/>
      <c r="F33" s="243"/>
      <c r="G33" s="243"/>
      <c r="H33" s="244"/>
      <c r="I33" s="678"/>
      <c r="J33" s="679"/>
      <c r="K33" s="679"/>
      <c r="L33" s="680"/>
      <c r="M33" s="227"/>
      <c r="N33" s="227"/>
    </row>
    <row r="34" spans="1:14">
      <c r="A34" s="648"/>
      <c r="B34" s="260"/>
      <c r="D34" s="245"/>
      <c r="E34" s="246"/>
      <c r="F34" s="247"/>
      <c r="G34" s="247"/>
      <c r="H34" s="248"/>
      <c r="I34" s="681"/>
      <c r="J34" s="682"/>
      <c r="K34" s="682"/>
      <c r="L34" s="683"/>
      <c r="M34" s="227"/>
      <c r="N34" s="227"/>
    </row>
  </sheetData>
  <sheetProtection password="9C9D" sheet="1" objects="1" scenarios="1"/>
  <mergeCells count="25">
    <mergeCell ref="D17:G17"/>
    <mergeCell ref="H21:I21"/>
    <mergeCell ref="D22:L22"/>
    <mergeCell ref="E30:H30"/>
    <mergeCell ref="E23:H23"/>
    <mergeCell ref="E24:H24"/>
    <mergeCell ref="G28:H28"/>
    <mergeCell ref="I30:L34"/>
    <mergeCell ref="D29:L29"/>
    <mergeCell ref="A1:A34"/>
    <mergeCell ref="D6:I6"/>
    <mergeCell ref="D12:I12"/>
    <mergeCell ref="F13:G13"/>
    <mergeCell ref="I13:J13"/>
    <mergeCell ref="D14:E15"/>
    <mergeCell ref="F14:G15"/>
    <mergeCell ref="H14:H15"/>
    <mergeCell ref="E25:H25"/>
    <mergeCell ref="E26:H26"/>
    <mergeCell ref="I14:I15"/>
    <mergeCell ref="J14:J15"/>
    <mergeCell ref="H17:L17"/>
    <mergeCell ref="H18:I18"/>
    <mergeCell ref="H19:I19"/>
    <mergeCell ref="H20:I20"/>
  </mergeCells>
  <phoneticPr fontId="4" type="noConversion"/>
  <dataValidations count="1">
    <dataValidation type="custom" allowBlank="1" showErrorMessage="1" error="Choisir 1 ou 3" sqref="I14:I15">
      <formula1>IF(I14=1,1,IF(I14=3,3,"FAUX"))</formula1>
    </dataValidation>
  </dataValidations>
  <pageMargins left="0.23622047244094491" right="0.19685039370078741" top="0.55118110236220474" bottom="0.39370078740157483" header="0.31496062992125984" footer="0.19685039370078741"/>
  <headerFooter>
    <oddHeader>&amp;L&amp;"Arial,Normal"&amp;18La Graine Biolande&amp;C&amp;"Arial,Normal"&amp;18Contrat d’engagement mutuel&amp;"Arial,Gras" VIANDE DE PORC</oddHeader>
    <oddFooter>&amp;L&amp;12&amp;D&amp;R&amp;12Page &amp;P/&amp;N</oddFooter>
  </headerFooter>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ContratAMAP</vt:lpstr>
      <vt:lpstr>Planning</vt:lpstr>
      <vt:lpstr>Légumes</vt:lpstr>
      <vt:lpstr>Pain</vt:lpstr>
      <vt:lpstr>Fromages</vt:lpstr>
      <vt:lpstr>Oeufs Volailles</vt:lpstr>
      <vt:lpstr>Fruits</vt:lpstr>
      <vt:lpstr>Porc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ANGHELONE</dc:creator>
  <cp:lastModifiedBy>Magali ANGHELONE</cp:lastModifiedBy>
  <cp:lastPrinted>2017-09-18T19:09:17Z</cp:lastPrinted>
  <dcterms:created xsi:type="dcterms:W3CDTF">2014-05-24T12:20:58Z</dcterms:created>
  <dcterms:modified xsi:type="dcterms:W3CDTF">2017-10-11T11:46:53Z</dcterms:modified>
</cp:coreProperties>
</file>